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tabRatio="701" activeTab="0"/>
  </bookViews>
  <sheets>
    <sheet name="instructions" sheetId="4" r:id="rId1"/>
    <sheet name="minimum reinforcement" sheetId="7" r:id="rId2"/>
    <sheet name="shear design" sheetId="3" r:id="rId3"/>
    <sheet name="anchorage length straight bars" sheetId="8" r:id="rId4"/>
    <sheet name="anchorage length bent bars" sheetId="9" r:id="rId5"/>
    <sheet name="clips schedule" sheetId="5" r:id="rId6"/>
    <sheet name="spacers schedule" sheetId="6" r:id="rId7"/>
  </sheets>
  <externalReferences>
    <externalReference r:id="rId10"/>
  </externalReferences>
  <definedNames>
    <definedName name="_xlnm.Print_Area" localSheetId="4">'anchorage length bent bars'!$A$1:$L$52</definedName>
    <definedName name="_xlnm.Print_Area" localSheetId="3">'anchorage length straight bars'!$A$1:$L$52</definedName>
    <definedName name="_xlnm.Print_Area" localSheetId="5">'clips schedule'!$A$1:$L$37</definedName>
    <definedName name="_xlnm.Print_Area" localSheetId="0">'instructions'!$A$1:$L$34</definedName>
    <definedName name="_xlnm.Print_Area" localSheetId="1">'minimum reinforcement'!$A$1:$L$30</definedName>
    <definedName name="_xlnm.Print_Area" localSheetId="2">'shear design'!$A$1:$L$74</definedName>
    <definedName name="_xlnm.Print_Area" localSheetId="6">'spacers schedule'!$A$1:$L$37</definedName>
    <definedName name="Knochen">'[1]Eingabe'!$K$97:$M$100</definedName>
  </definedNames>
  <calcPr calcId="145621"/>
  <extLst/>
</workbook>
</file>

<file path=xl/comments3.xml><?xml version="1.0" encoding="utf-8"?>
<comments xmlns="http://schemas.openxmlformats.org/spreadsheetml/2006/main">
  <authors>
    <author>Jütte, Benjamin</author>
    <author>Windows-Benutzer</author>
  </authors>
  <commentList>
    <comment ref="D15" authorId="0">
      <text>
        <r>
          <rPr>
            <b/>
            <sz val="9"/>
            <rFont val="Tahoma"/>
            <family val="2"/>
          </rPr>
          <t>numbers of bars in tensile zone</t>
        </r>
      </text>
    </comment>
    <comment ref="E16" authorId="0">
      <text>
        <r>
          <rPr>
            <b/>
            <sz val="9"/>
            <rFont val="Tahoma"/>
            <family val="2"/>
          </rPr>
          <t xml:space="preserve">Mean value E-Modulus:
straight bars: 60000
bent bars: 50000
</t>
        </r>
      </text>
    </comment>
    <comment ref="D21" authorId="1">
      <text>
        <r>
          <rPr>
            <b/>
            <sz val="9"/>
            <rFont val="Tahoma"/>
            <family val="2"/>
          </rPr>
          <t>numbers of legs per section</t>
        </r>
      </text>
    </comment>
    <comment ref="E22" authorId="0">
      <text>
        <r>
          <rPr>
            <b/>
            <sz val="9"/>
            <rFont val="Tahoma"/>
            <family val="2"/>
          </rPr>
          <t>Mean value
of E-Modulus
(50000 standard)</t>
        </r>
      </text>
    </comment>
    <comment ref="D25" authorId="1">
      <text>
        <r>
          <rPr>
            <b/>
            <sz val="9"/>
            <rFont val="Tahoma"/>
            <family val="2"/>
          </rPr>
          <t>numbers of double headed bolts (DHB) per section</t>
        </r>
      </text>
    </comment>
    <comment ref="E26" authorId="0">
      <text>
        <r>
          <rPr>
            <b/>
            <sz val="9"/>
            <rFont val="Tahoma"/>
            <family val="2"/>
          </rPr>
          <t>Mean value
of E-Modulus</t>
        </r>
      </text>
    </comment>
    <comment ref="W29" authorId="0">
      <text>
        <r>
          <rPr>
            <b/>
            <sz val="9"/>
            <rFont val="Tahoma"/>
            <family val="2"/>
          </rPr>
          <t>if strain is the same as with steel  B 500</t>
        </r>
      </text>
    </comment>
  </commentList>
</comments>
</file>

<file path=xl/comments4.xml><?xml version="1.0" encoding="utf-8"?>
<comments xmlns="http://schemas.openxmlformats.org/spreadsheetml/2006/main">
  <authors>
    <author>kolbpete</author>
    <author>Ibach, Karlheinz</author>
  </authors>
  <commentList>
    <comment ref="E21" authorId="0">
      <text>
        <r>
          <rPr>
            <sz val="8"/>
            <rFont val="Tahoma"/>
            <family val="2"/>
          </rPr>
          <t>lapped bars &gt;50%</t>
        </r>
      </text>
    </comment>
    <comment ref="R21" authorId="1">
      <text>
        <r>
          <rPr>
            <sz val="9"/>
            <rFont val="Tahoma"/>
            <family val="2"/>
          </rPr>
          <t>empfohlener Wert</t>
        </r>
      </text>
    </comment>
    <comment ref="R22" authorId="1">
      <text>
        <r>
          <rPr>
            <sz val="9"/>
            <rFont val="Tahoma"/>
            <family val="2"/>
          </rPr>
          <t>empfohlener Wert</t>
        </r>
      </text>
    </comment>
    <comment ref="R23" authorId="1">
      <text>
        <r>
          <rPr>
            <sz val="9"/>
            <rFont val="Tahoma"/>
            <family val="2"/>
          </rPr>
          <t>empfohlener Wert</t>
        </r>
      </text>
    </comment>
    <comment ref="E25" authorId="1">
      <text>
        <r>
          <rPr>
            <sz val="9"/>
            <rFont val="Tahoma"/>
            <family val="2"/>
          </rPr>
          <t>enter tension in bar</t>
        </r>
      </text>
    </comment>
    <comment ref="E28" authorId="0">
      <text>
        <r>
          <rPr>
            <sz val="8"/>
            <rFont val="Tahoma"/>
            <family val="2"/>
          </rPr>
          <t>lb = (d/4) x (fyd/fbd)</t>
        </r>
      </text>
    </comment>
    <comment ref="I28" authorId="0">
      <text>
        <r>
          <rPr>
            <sz val="8"/>
            <rFont val="Tahoma"/>
            <family val="2"/>
          </rPr>
          <t>lb = (d/4) x (fyd/fbd)</t>
        </r>
      </text>
    </comment>
    <comment ref="E43" authorId="0">
      <text>
        <r>
          <rPr>
            <sz val="8"/>
            <rFont val="Tahoma"/>
            <family val="2"/>
          </rPr>
          <t>lb = (d/4) x (fyd/fbd)</t>
        </r>
      </text>
    </comment>
  </commentList>
</comments>
</file>

<file path=xl/comments5.xml><?xml version="1.0" encoding="utf-8"?>
<comments xmlns="http://schemas.openxmlformats.org/spreadsheetml/2006/main">
  <authors>
    <author>Ibach, Karlheinz</author>
    <author>kolbpete</author>
  </authors>
  <commentList>
    <comment ref="E20" authorId="0">
      <text>
        <r>
          <rPr>
            <sz val="9"/>
            <rFont val="Tahoma"/>
            <family val="2"/>
          </rPr>
          <t xml:space="preserve">1,0 straight
0,7 hooked
</t>
        </r>
      </text>
    </comment>
    <comment ref="E21" authorId="1">
      <text>
        <r>
          <rPr>
            <sz val="8"/>
            <rFont val="Tahoma"/>
            <family val="2"/>
          </rPr>
          <t>lapped bars&gt;50%</t>
        </r>
      </text>
    </comment>
    <comment ref="E25" authorId="0">
      <text>
        <r>
          <rPr>
            <sz val="9"/>
            <rFont val="Tahoma"/>
            <family val="2"/>
          </rPr>
          <t xml:space="preserve">enter tension in bar
</t>
        </r>
      </text>
    </comment>
    <comment ref="E28" authorId="1">
      <text>
        <r>
          <rPr>
            <sz val="8"/>
            <rFont val="Tahoma"/>
            <family val="2"/>
          </rPr>
          <t>lb = (d/4) x (fyd/fbd)</t>
        </r>
      </text>
    </comment>
  </commentList>
</comments>
</file>

<file path=xl/sharedStrings.xml><?xml version="1.0" encoding="utf-8"?>
<sst xmlns="http://schemas.openxmlformats.org/spreadsheetml/2006/main" count="573" uniqueCount="276">
  <si>
    <t>I.</t>
  </si>
  <si>
    <t>II.</t>
  </si>
  <si>
    <t>C30/37</t>
  </si>
  <si>
    <t>Æ</t>
  </si>
  <si>
    <t>III.</t>
  </si>
  <si>
    <t>C20/25</t>
  </si>
  <si>
    <t>= 0,9 x d</t>
  </si>
  <si>
    <t>d =</t>
  </si>
  <si>
    <t>z =</t>
  </si>
  <si>
    <t>C25/30</t>
  </si>
  <si>
    <t>C35/45</t>
  </si>
  <si>
    <t>C40/50</t>
  </si>
  <si>
    <t>C45/55</t>
  </si>
  <si>
    <t>C50/60</t>
  </si>
  <si>
    <t>b =</t>
  </si>
  <si>
    <t>k =</t>
  </si>
  <si>
    <r>
      <t xml:space="preserve">V </t>
    </r>
    <r>
      <rPr>
        <b/>
        <vertAlign val="subscript"/>
        <sz val="10"/>
        <rFont val="Arial"/>
        <family val="2"/>
      </rPr>
      <t>Rd,f</t>
    </r>
    <r>
      <rPr>
        <b/>
        <sz val="10"/>
        <rFont val="Arial"/>
        <family val="2"/>
      </rPr>
      <t xml:space="preserve"> =</t>
    </r>
  </si>
  <si>
    <t>C55/67</t>
  </si>
  <si>
    <t>C70/85</t>
  </si>
  <si>
    <t>C80/95</t>
  </si>
  <si>
    <t>C90/105</t>
  </si>
  <si>
    <t>C60/75</t>
  </si>
  <si>
    <r>
      <t xml:space="preserve">V </t>
    </r>
    <r>
      <rPr>
        <b/>
        <vertAlign val="subscript"/>
        <sz val="12"/>
        <rFont val="Arial"/>
        <family val="2"/>
      </rPr>
      <t>Rd</t>
    </r>
    <r>
      <rPr>
        <b/>
        <sz val="12"/>
        <rFont val="Arial"/>
        <family val="2"/>
      </rPr>
      <t xml:space="preserve"> =</t>
    </r>
  </si>
  <si>
    <r>
      <t>V</t>
    </r>
    <r>
      <rPr>
        <vertAlign val="subscript"/>
        <sz val="10"/>
        <rFont val="Arial"/>
        <family val="2"/>
      </rPr>
      <t>Rd,c</t>
    </r>
  </si>
  <si>
    <r>
      <rPr>
        <sz val="10"/>
        <rFont val="Symbol"/>
        <family val="1"/>
      </rPr>
      <t>e</t>
    </r>
    <r>
      <rPr>
        <sz val="10"/>
        <rFont val="Arial"/>
        <family val="2"/>
      </rPr>
      <t xml:space="preserve"> </t>
    </r>
    <r>
      <rPr>
        <vertAlign val="subscript"/>
        <sz val="10"/>
        <rFont val="Arial"/>
        <family val="2"/>
      </rPr>
      <t>fd,w</t>
    </r>
  </si>
  <si>
    <r>
      <t xml:space="preserve">f </t>
    </r>
    <r>
      <rPr>
        <vertAlign val="subscript"/>
        <sz val="10"/>
        <rFont val="Arial"/>
        <family val="2"/>
      </rPr>
      <t>fd,w</t>
    </r>
  </si>
  <si>
    <t>EI*</t>
  </si>
  <si>
    <t>θ</t>
  </si>
  <si>
    <r>
      <rPr>
        <sz val="10"/>
        <rFont val="Calibri"/>
        <family val="2"/>
      </rPr>
      <t>θ</t>
    </r>
    <r>
      <rPr>
        <sz val="10"/>
        <rFont val="Symbol"/>
        <family val="1"/>
      </rPr>
      <t xml:space="preserve"> =</t>
    </r>
  </si>
  <si>
    <r>
      <t xml:space="preserve">cot </t>
    </r>
    <r>
      <rPr>
        <sz val="10"/>
        <rFont val="Calibri"/>
        <family val="2"/>
      </rPr>
      <t>θ</t>
    </r>
    <r>
      <rPr>
        <sz val="10"/>
        <rFont val="Symbol"/>
        <family val="1"/>
      </rPr>
      <t xml:space="preserve"> =</t>
    </r>
  </si>
  <si>
    <r>
      <t xml:space="preserve">tan </t>
    </r>
    <r>
      <rPr>
        <sz val="10"/>
        <rFont val="Calibri"/>
        <family val="2"/>
      </rPr>
      <t>θ</t>
    </r>
    <r>
      <rPr>
        <sz val="10"/>
        <rFont val="Symbol"/>
        <family val="1"/>
      </rPr>
      <t xml:space="preserve"> =</t>
    </r>
  </si>
  <si>
    <r>
      <t xml:space="preserve">f </t>
    </r>
    <r>
      <rPr>
        <vertAlign val="subscript"/>
        <sz val="10"/>
        <rFont val="Arial"/>
        <family val="2"/>
      </rPr>
      <t>cm</t>
    </r>
  </si>
  <si>
    <r>
      <t xml:space="preserve">max. V </t>
    </r>
    <r>
      <rPr>
        <vertAlign val="subscript"/>
        <sz val="10"/>
        <rFont val="Arial"/>
        <family val="2"/>
      </rPr>
      <t>Rd,f</t>
    </r>
    <r>
      <rPr>
        <sz val="10"/>
        <rFont val="Arial"/>
        <family val="2"/>
      </rPr>
      <t xml:space="preserve"> =</t>
    </r>
  </si>
  <si>
    <t>£</t>
  </si>
  <si>
    <r>
      <t xml:space="preserve">E </t>
    </r>
    <r>
      <rPr>
        <vertAlign val="subscript"/>
        <sz val="10"/>
        <rFont val="Arial"/>
        <family val="2"/>
      </rPr>
      <t>fl</t>
    </r>
    <r>
      <rPr>
        <sz val="10"/>
        <rFont val="Arial"/>
        <family val="2"/>
      </rPr>
      <t>:</t>
    </r>
  </si>
  <si>
    <r>
      <t xml:space="preserve">f </t>
    </r>
    <r>
      <rPr>
        <vertAlign val="subscript"/>
        <sz val="10"/>
        <rFont val="Arial"/>
        <family val="2"/>
      </rPr>
      <t>ck</t>
    </r>
    <r>
      <rPr>
        <sz val="10"/>
        <rFont val="Arial"/>
        <family val="2"/>
      </rPr>
      <t xml:space="preserve"> =</t>
    </r>
  </si>
  <si>
    <r>
      <t xml:space="preserve">f </t>
    </r>
    <r>
      <rPr>
        <vertAlign val="subscript"/>
        <sz val="10"/>
        <rFont val="Arial"/>
        <family val="2"/>
      </rPr>
      <t>cm</t>
    </r>
    <r>
      <rPr>
        <sz val="10"/>
        <rFont val="Arial"/>
        <family val="2"/>
      </rPr>
      <t xml:space="preserve"> =</t>
    </r>
  </si>
  <si>
    <r>
      <t xml:space="preserve">E </t>
    </r>
    <r>
      <rPr>
        <vertAlign val="subscript"/>
        <sz val="10"/>
        <rFont val="Arial"/>
        <family val="2"/>
      </rPr>
      <t>fw</t>
    </r>
    <r>
      <rPr>
        <sz val="10"/>
        <rFont val="Arial"/>
        <family val="2"/>
      </rPr>
      <t>:</t>
    </r>
  </si>
  <si>
    <r>
      <t xml:space="preserve">r </t>
    </r>
    <r>
      <rPr>
        <vertAlign val="subscript"/>
        <sz val="10"/>
        <rFont val="Arial"/>
        <family val="2"/>
      </rPr>
      <t>l</t>
    </r>
    <r>
      <rPr>
        <sz val="10"/>
        <rFont val="Arial"/>
        <family val="2"/>
      </rPr>
      <t xml:space="preserve"> =</t>
    </r>
  </si>
  <si>
    <r>
      <t xml:space="preserve">A </t>
    </r>
    <r>
      <rPr>
        <vertAlign val="subscript"/>
        <sz val="10"/>
        <rFont val="Arial"/>
        <family val="2"/>
      </rPr>
      <t xml:space="preserve">fl </t>
    </r>
    <r>
      <rPr>
        <sz val="10"/>
        <rFont val="Arial"/>
        <family val="2"/>
      </rPr>
      <t>=</t>
    </r>
  </si>
  <si>
    <r>
      <t xml:space="preserve">= A </t>
    </r>
    <r>
      <rPr>
        <vertAlign val="subscript"/>
        <sz val="10"/>
        <rFont val="Arial"/>
        <family val="2"/>
      </rPr>
      <t>fl</t>
    </r>
    <r>
      <rPr>
        <sz val="10"/>
        <rFont val="Arial"/>
        <family val="2"/>
      </rPr>
      <t xml:space="preserve"> / d / b </t>
    </r>
    <r>
      <rPr>
        <vertAlign val="subscript"/>
        <sz val="10"/>
        <rFont val="Arial"/>
        <family val="2"/>
      </rPr>
      <t>w</t>
    </r>
  </si>
  <si>
    <r>
      <t xml:space="preserve">f </t>
    </r>
    <r>
      <rPr>
        <vertAlign val="subscript"/>
        <sz val="10"/>
        <rFont val="Arial"/>
        <family val="2"/>
      </rPr>
      <t>fd,w</t>
    </r>
    <r>
      <rPr>
        <sz val="10"/>
        <rFont val="Arial"/>
        <family val="2"/>
      </rPr>
      <t xml:space="preserve"> (Bü) =</t>
    </r>
  </si>
  <si>
    <r>
      <t xml:space="preserve">f </t>
    </r>
    <r>
      <rPr>
        <vertAlign val="subscript"/>
        <sz val="10"/>
        <rFont val="Arial"/>
        <family val="2"/>
      </rPr>
      <t>fd,w</t>
    </r>
    <r>
      <rPr>
        <sz val="10"/>
        <rFont val="Arial"/>
        <family val="2"/>
      </rPr>
      <t xml:space="preserve"> (DKB) =</t>
    </r>
  </si>
  <si>
    <r>
      <t xml:space="preserve">c </t>
    </r>
    <r>
      <rPr>
        <vertAlign val="subscript"/>
        <sz val="10"/>
        <rFont val="Arial"/>
        <family val="2"/>
      </rPr>
      <t>v</t>
    </r>
    <r>
      <rPr>
        <sz val="10"/>
        <rFont val="Arial"/>
        <family val="2"/>
      </rPr>
      <t>:</t>
    </r>
  </si>
  <si>
    <r>
      <t xml:space="preserve">s </t>
    </r>
    <r>
      <rPr>
        <vertAlign val="subscript"/>
        <sz val="10"/>
        <rFont val="Arial"/>
        <family val="2"/>
      </rPr>
      <t>w</t>
    </r>
    <r>
      <rPr>
        <sz val="10"/>
        <rFont val="Arial"/>
        <family val="2"/>
      </rPr>
      <t>:</t>
    </r>
  </si>
  <si>
    <t>EI* =</t>
  </si>
  <si>
    <r>
      <t>e</t>
    </r>
    <r>
      <rPr>
        <sz val="10"/>
        <rFont val="Arial"/>
        <family val="2"/>
      </rPr>
      <t xml:space="preserve"> </t>
    </r>
    <r>
      <rPr>
        <vertAlign val="subscript"/>
        <sz val="10"/>
        <rFont val="Arial"/>
        <family val="2"/>
      </rPr>
      <t>fd,w</t>
    </r>
    <r>
      <rPr>
        <sz val="10"/>
        <rFont val="Arial"/>
        <family val="2"/>
      </rPr>
      <t xml:space="preserve"> =</t>
    </r>
  </si>
  <si>
    <t>M:</t>
  </si>
  <si>
    <t>V:</t>
  </si>
  <si>
    <t>h:</t>
  </si>
  <si>
    <r>
      <rPr>
        <sz val="10"/>
        <rFont val="Symbol"/>
        <family val="1"/>
      </rPr>
      <t>e</t>
    </r>
    <r>
      <rPr>
        <sz val="10"/>
        <rFont val="Arial"/>
        <family val="2"/>
      </rPr>
      <t xml:space="preserve"> </t>
    </r>
    <r>
      <rPr>
        <vertAlign val="subscript"/>
        <sz val="10"/>
        <rFont val="Arial"/>
        <family val="2"/>
      </rPr>
      <t>fd,w</t>
    </r>
    <r>
      <rPr>
        <sz val="10"/>
        <rFont val="Arial"/>
        <family val="2"/>
      </rPr>
      <t xml:space="preserve"> </t>
    </r>
    <r>
      <rPr>
        <sz val="10"/>
        <rFont val="Symbol"/>
        <family val="1"/>
      </rPr>
      <t>£</t>
    </r>
    <r>
      <rPr>
        <sz val="10"/>
        <rFont val="Arial"/>
        <family val="2"/>
      </rPr>
      <t xml:space="preserve"> 7 ‰</t>
    </r>
  </si>
  <si>
    <r>
      <t xml:space="preserve">20° </t>
    </r>
    <r>
      <rPr>
        <sz val="10"/>
        <rFont val="Symbol"/>
        <family val="1"/>
      </rPr>
      <t>£</t>
    </r>
    <r>
      <rPr>
        <sz val="10"/>
        <rFont val="Arial"/>
        <family val="2"/>
      </rPr>
      <t xml:space="preserve"> </t>
    </r>
    <r>
      <rPr>
        <sz val="10"/>
        <rFont val="Calibri"/>
        <family val="2"/>
      </rPr>
      <t>θ</t>
    </r>
    <r>
      <rPr>
        <sz val="10"/>
        <rFont val="Arial"/>
        <family val="2"/>
      </rPr>
      <t xml:space="preserve"> </t>
    </r>
    <r>
      <rPr>
        <sz val="10"/>
        <rFont val="Symbol"/>
        <family val="1"/>
      </rPr>
      <t>£</t>
    </r>
    <r>
      <rPr>
        <sz val="10"/>
        <rFont val="Arial"/>
        <family val="2"/>
      </rPr>
      <t xml:space="preserve"> 50°</t>
    </r>
  </si>
  <si>
    <r>
      <t xml:space="preserve">V </t>
    </r>
    <r>
      <rPr>
        <b/>
        <vertAlign val="subscript"/>
        <sz val="10"/>
        <rFont val="Arial"/>
        <family val="2"/>
      </rPr>
      <t>Rd,ct =</t>
    </r>
  </si>
  <si>
    <r>
      <t xml:space="preserve">= h - c </t>
    </r>
    <r>
      <rPr>
        <vertAlign val="subscript"/>
        <sz val="10"/>
        <rFont val="Arial"/>
        <family val="2"/>
      </rPr>
      <t>v</t>
    </r>
    <r>
      <rPr>
        <sz val="10"/>
        <rFont val="Arial"/>
        <family val="2"/>
      </rPr>
      <t xml:space="preserve"> - d </t>
    </r>
    <r>
      <rPr>
        <vertAlign val="subscript"/>
        <sz val="10"/>
        <rFont val="Arial"/>
        <family val="2"/>
      </rPr>
      <t>Bügel</t>
    </r>
    <r>
      <rPr>
        <sz val="10"/>
        <rFont val="Arial"/>
        <family val="2"/>
      </rPr>
      <t xml:space="preserve"> - 1/2 · d </t>
    </r>
    <r>
      <rPr>
        <vertAlign val="subscript"/>
        <sz val="10"/>
        <rFont val="Arial"/>
        <family val="2"/>
      </rPr>
      <t>Stab</t>
    </r>
  </si>
  <si>
    <r>
      <t xml:space="preserve">EI* = E </t>
    </r>
    <r>
      <rPr>
        <vertAlign val="subscript"/>
        <sz val="10"/>
        <rFont val="Arial"/>
        <family val="2"/>
      </rPr>
      <t>fl</t>
    </r>
    <r>
      <rPr>
        <sz val="10"/>
        <rFont val="Arial"/>
        <family val="2"/>
      </rPr>
      <t xml:space="preserve"> </t>
    </r>
    <r>
      <rPr>
        <sz val="10"/>
        <rFont val="Calibri"/>
        <family val="2"/>
      </rPr>
      <t>·</t>
    </r>
    <r>
      <rPr>
        <sz val="10"/>
        <rFont val="Arial"/>
        <family val="2"/>
      </rPr>
      <t xml:space="preserve"> A </t>
    </r>
    <r>
      <rPr>
        <vertAlign val="subscript"/>
        <sz val="10"/>
        <rFont val="Arial"/>
        <family val="2"/>
      </rPr>
      <t>fl</t>
    </r>
    <r>
      <rPr>
        <sz val="10"/>
        <rFont val="Arial"/>
        <family val="2"/>
      </rPr>
      <t xml:space="preserve"> (0.8 </t>
    </r>
    <r>
      <rPr>
        <sz val="10"/>
        <rFont val="Calibri"/>
        <family val="2"/>
      </rPr>
      <t>·</t>
    </r>
    <r>
      <rPr>
        <sz val="10"/>
        <rFont val="Arial"/>
        <family val="2"/>
      </rPr>
      <t xml:space="preserve"> d)²</t>
    </r>
  </si>
  <si>
    <r>
      <t xml:space="preserve">f </t>
    </r>
    <r>
      <rPr>
        <vertAlign val="subscript"/>
        <sz val="10"/>
        <rFont val="Arial"/>
        <family val="2"/>
      </rPr>
      <t>fd,w</t>
    </r>
    <r>
      <rPr>
        <sz val="10"/>
        <rFont val="Arial"/>
        <family val="2"/>
      </rPr>
      <t xml:space="preserve"> </t>
    </r>
    <r>
      <rPr>
        <sz val="10"/>
        <rFont val="Symbol"/>
        <family val="1"/>
      </rPr>
      <t>£ e</t>
    </r>
    <r>
      <rPr>
        <sz val="10"/>
        <rFont val="Arial"/>
        <family val="2"/>
      </rPr>
      <t xml:space="preserve"> </t>
    </r>
    <r>
      <rPr>
        <vertAlign val="subscript"/>
        <sz val="10"/>
        <rFont val="Arial"/>
        <family val="2"/>
      </rPr>
      <t>fd,w</t>
    </r>
    <r>
      <rPr>
        <sz val="10"/>
        <rFont val="Arial"/>
        <family val="2"/>
      </rPr>
      <t xml:space="preserve"> · E </t>
    </r>
    <r>
      <rPr>
        <vertAlign val="subscript"/>
        <sz val="10"/>
        <rFont val="Arial"/>
        <family val="2"/>
      </rPr>
      <t>fw</t>
    </r>
  </si>
  <si>
    <r>
      <rPr>
        <sz val="10"/>
        <rFont val="Symbol"/>
        <family val="1"/>
      </rPr>
      <t>g</t>
    </r>
    <r>
      <rPr>
        <sz val="10"/>
        <rFont val="Arial"/>
        <family val="2"/>
      </rPr>
      <t xml:space="preserve"> </t>
    </r>
    <r>
      <rPr>
        <vertAlign val="subscript"/>
        <sz val="10"/>
        <rFont val="Arial"/>
        <family val="2"/>
      </rPr>
      <t>c</t>
    </r>
    <r>
      <rPr>
        <sz val="10"/>
        <rFont val="Arial"/>
        <family val="2"/>
      </rPr>
      <t xml:space="preserve"> =</t>
    </r>
  </si>
  <si>
    <r>
      <t xml:space="preserve">a </t>
    </r>
    <r>
      <rPr>
        <vertAlign val="subscript"/>
        <sz val="10"/>
        <rFont val="Arial"/>
        <family val="2"/>
      </rPr>
      <t>fw</t>
    </r>
  </si>
  <si>
    <t>IV.</t>
  </si>
  <si>
    <r>
      <t xml:space="preserve">V </t>
    </r>
    <r>
      <rPr>
        <b/>
        <vertAlign val="subscript"/>
        <sz val="12"/>
        <rFont val="Arial"/>
        <family val="2"/>
      </rPr>
      <t>Rd,c</t>
    </r>
    <r>
      <rPr>
        <b/>
        <sz val="12"/>
        <rFont val="Arial"/>
        <family val="2"/>
      </rPr>
      <t xml:space="preserve"> =</t>
    </r>
  </si>
  <si>
    <t>Nr.</t>
  </si>
  <si>
    <r>
      <t xml:space="preserve">b </t>
    </r>
    <r>
      <rPr>
        <vertAlign val="subscript"/>
        <sz val="10"/>
        <rFont val="Arial"/>
        <family val="2"/>
      </rPr>
      <t>w</t>
    </r>
    <r>
      <rPr>
        <sz val="10"/>
        <rFont val="Arial"/>
        <family val="2"/>
      </rPr>
      <t>:</t>
    </r>
  </si>
  <si>
    <t>Benutzungshinweis</t>
  </si>
  <si>
    <t>Vimbucher Straße 2</t>
  </si>
  <si>
    <t>D-76534 Baden-Baden</t>
  </si>
  <si>
    <t>+49 7223 967-159</t>
  </si>
  <si>
    <t>combar@schoeck.de</t>
  </si>
  <si>
    <t>www.schoeck.de</t>
  </si>
  <si>
    <t xml:space="preserve"> </t>
  </si>
  <si>
    <t>Σn = (A / (a² * t)) + U / a</t>
  </si>
  <si>
    <t>mm</t>
  </si>
  <si>
    <t>h</t>
  </si>
  <si>
    <t>[mm]</t>
  </si>
  <si>
    <t>b</t>
  </si>
  <si>
    <r>
      <t>f</t>
    </r>
    <r>
      <rPr>
        <vertAlign val="subscript"/>
        <sz val="10"/>
        <rFont val="Arial"/>
        <family val="2"/>
      </rPr>
      <t>yGFKd/fcd</t>
    </r>
    <r>
      <rPr>
        <sz val="10"/>
        <rFont val="Arial"/>
        <family val="2"/>
      </rPr>
      <t>:</t>
    </r>
  </si>
  <si>
    <r>
      <t>Ø</t>
    </r>
    <r>
      <rPr>
        <vertAlign val="subscript"/>
        <sz val="10"/>
        <rFont val="Arial"/>
        <family val="2"/>
      </rPr>
      <t>f</t>
    </r>
  </si>
  <si>
    <t>Af [mm²]</t>
  </si>
  <si>
    <r>
      <t>c</t>
    </r>
    <r>
      <rPr>
        <vertAlign val="subscript"/>
        <sz val="10"/>
        <rFont val="Arial"/>
        <family val="2"/>
      </rPr>
      <t>v</t>
    </r>
  </si>
  <si>
    <t>C 35/45</t>
  </si>
  <si>
    <r>
      <t>f</t>
    </r>
    <r>
      <rPr>
        <vertAlign val="subscript"/>
        <sz val="10"/>
        <rFont val="Arial"/>
        <family val="2"/>
      </rPr>
      <t>yd/fcd</t>
    </r>
  </si>
  <si>
    <r>
      <t>f</t>
    </r>
    <r>
      <rPr>
        <vertAlign val="subscript"/>
        <sz val="10"/>
        <rFont val="Arial"/>
        <family val="2"/>
      </rPr>
      <t>yGFKd/fcd</t>
    </r>
  </si>
  <si>
    <t>C 16/20</t>
  </si>
  <si>
    <t>d</t>
  </si>
  <si>
    <t>C 20/25</t>
  </si>
  <si>
    <t>z</t>
  </si>
  <si>
    <t>z = ca. 0,9 * d</t>
  </si>
  <si>
    <t>C 25/30</t>
  </si>
  <si>
    <t>C 30/37</t>
  </si>
  <si>
    <r>
      <t>W</t>
    </r>
    <r>
      <rPr>
        <vertAlign val="subscript"/>
        <sz val="10"/>
        <rFont val="Arial"/>
        <family val="2"/>
      </rPr>
      <t>I</t>
    </r>
  </si>
  <si>
    <t>[m³]</t>
  </si>
  <si>
    <t>C 40/50</t>
  </si>
  <si>
    <t>C 45/55</t>
  </si>
  <si>
    <r>
      <t>f</t>
    </r>
    <r>
      <rPr>
        <vertAlign val="subscript"/>
        <sz val="10"/>
        <rFont val="Arial"/>
        <family val="2"/>
      </rPr>
      <t>ctm</t>
    </r>
    <r>
      <rPr>
        <sz val="10"/>
        <rFont val="Arial"/>
        <family val="2"/>
      </rPr>
      <t xml:space="preserve"> </t>
    </r>
  </si>
  <si>
    <t>[N/mm²]</t>
  </si>
  <si>
    <t>C 50/60</t>
  </si>
  <si>
    <r>
      <t>M</t>
    </r>
    <r>
      <rPr>
        <vertAlign val="subscript"/>
        <sz val="10"/>
        <rFont val="Arial"/>
        <family val="2"/>
      </rPr>
      <t xml:space="preserve">cr </t>
    </r>
  </si>
  <si>
    <t>[kNm]</t>
  </si>
  <si>
    <r>
      <t>M</t>
    </r>
    <r>
      <rPr>
        <vertAlign val="subscript"/>
        <sz val="10"/>
        <rFont val="Arial"/>
        <family val="2"/>
      </rPr>
      <t>cr</t>
    </r>
    <r>
      <rPr>
        <sz val="10"/>
        <rFont val="Arial"/>
        <family val="2"/>
      </rPr>
      <t xml:space="preserve"> = f</t>
    </r>
    <r>
      <rPr>
        <vertAlign val="subscript"/>
        <sz val="10"/>
        <rFont val="Arial"/>
        <family val="2"/>
      </rPr>
      <t>ctm</t>
    </r>
    <r>
      <rPr>
        <sz val="10"/>
        <rFont val="Arial"/>
        <family val="2"/>
      </rPr>
      <t xml:space="preserve"> x W</t>
    </r>
    <r>
      <rPr>
        <vertAlign val="subscript"/>
        <sz val="10"/>
        <rFont val="Arial"/>
        <family val="2"/>
      </rPr>
      <t>I</t>
    </r>
  </si>
  <si>
    <r>
      <rPr>
        <sz val="10"/>
        <rFont val="GreekC"/>
        <family val="2"/>
      </rPr>
      <t>σ</t>
    </r>
    <r>
      <rPr>
        <vertAlign val="subscript"/>
        <sz val="10"/>
        <rFont val="Arial"/>
        <family val="2"/>
      </rPr>
      <t>f</t>
    </r>
    <r>
      <rPr>
        <sz val="10"/>
        <rFont val="Arial"/>
        <family val="2"/>
      </rPr>
      <t xml:space="preserve"> </t>
    </r>
  </si>
  <si>
    <r>
      <t>A</t>
    </r>
    <r>
      <rPr>
        <b/>
        <vertAlign val="subscript"/>
        <sz val="10"/>
        <rFont val="Arial"/>
        <family val="2"/>
      </rPr>
      <t>f,min</t>
    </r>
    <r>
      <rPr>
        <b/>
        <sz val="10"/>
        <rFont val="Arial"/>
        <family val="2"/>
      </rPr>
      <t xml:space="preserve">  =</t>
    </r>
  </si>
  <si>
    <t>[mm²]</t>
  </si>
  <si>
    <r>
      <t>A</t>
    </r>
    <r>
      <rPr>
        <vertAlign val="subscript"/>
        <sz val="10"/>
        <rFont val="Arial"/>
        <family val="2"/>
      </rPr>
      <t>f,min</t>
    </r>
    <r>
      <rPr>
        <sz val="10"/>
        <rFont val="Arial"/>
        <family val="2"/>
      </rPr>
      <t xml:space="preserve"> = M</t>
    </r>
    <r>
      <rPr>
        <vertAlign val="subscript"/>
        <sz val="10"/>
        <rFont val="Arial"/>
        <family val="2"/>
      </rPr>
      <t>cr</t>
    </r>
    <r>
      <rPr>
        <sz val="10"/>
        <rFont val="Arial"/>
        <family val="2"/>
      </rPr>
      <t xml:space="preserve"> / </t>
    </r>
    <r>
      <rPr>
        <sz val="10"/>
        <rFont val="GreekC"/>
        <family val="2"/>
      </rPr>
      <t>σ</t>
    </r>
    <r>
      <rPr>
        <vertAlign val="subscript"/>
        <sz val="10"/>
        <rFont val="Arial"/>
        <family val="2"/>
      </rPr>
      <t>f</t>
    </r>
    <r>
      <rPr>
        <sz val="10"/>
        <rFont val="Arial"/>
        <family val="2"/>
      </rPr>
      <t xml:space="preserve"> / z</t>
    </r>
  </si>
  <si>
    <t>GPa</t>
  </si>
  <si>
    <t>N/mm²</t>
  </si>
  <si>
    <t>[-]</t>
  </si>
  <si>
    <r>
      <rPr>
        <sz val="12"/>
        <rFont val="Calibri"/>
        <family val="2"/>
      </rPr>
      <t>α</t>
    </r>
    <r>
      <rPr>
        <sz val="10"/>
        <rFont val="Arial"/>
        <family val="2"/>
      </rPr>
      <t xml:space="preserve"> </t>
    </r>
    <r>
      <rPr>
        <sz val="8"/>
        <rFont val="Arial"/>
        <family val="2"/>
      </rPr>
      <t>6</t>
    </r>
  </si>
  <si>
    <t>η1</t>
  </si>
  <si>
    <r>
      <t>σ</t>
    </r>
    <r>
      <rPr>
        <sz val="8"/>
        <rFont val="Arial"/>
        <family val="2"/>
      </rPr>
      <t>f</t>
    </r>
  </si>
  <si>
    <r>
      <t>f</t>
    </r>
    <r>
      <rPr>
        <sz val="8"/>
        <rFont val="Arial"/>
        <family val="2"/>
      </rPr>
      <t xml:space="preserve"> f</t>
    </r>
    <r>
      <rPr>
        <vertAlign val="subscript"/>
        <sz val="8"/>
        <rFont val="Arial"/>
        <family val="2"/>
      </rPr>
      <t>d</t>
    </r>
  </si>
  <si>
    <t>%</t>
  </si>
  <si>
    <r>
      <t xml:space="preserve">l </t>
    </r>
    <r>
      <rPr>
        <vertAlign val="subscript"/>
        <sz val="12"/>
        <rFont val="Arial"/>
        <family val="2"/>
      </rPr>
      <t>b,rqd</t>
    </r>
  </si>
  <si>
    <r>
      <t>l</t>
    </r>
    <r>
      <rPr>
        <sz val="8"/>
        <rFont val="Arial"/>
        <family val="2"/>
      </rPr>
      <t>b,min</t>
    </r>
  </si>
  <si>
    <t>&gt;10 ds</t>
  </si>
  <si>
    <r>
      <rPr>
        <vertAlign val="subscript"/>
        <sz val="10"/>
        <rFont val="Arial"/>
        <family val="2"/>
      </rPr>
      <t>0,3*</t>
    </r>
    <r>
      <rPr>
        <vertAlign val="subscript"/>
        <sz val="10"/>
        <rFont val="Symbol"/>
        <family val="1"/>
      </rPr>
      <t>a1</t>
    </r>
    <r>
      <rPr>
        <vertAlign val="subscript"/>
        <sz val="10"/>
        <rFont val="Arial"/>
        <family val="2"/>
      </rPr>
      <t>*lb,rqd</t>
    </r>
  </si>
  <si>
    <r>
      <t xml:space="preserve">l </t>
    </r>
    <r>
      <rPr>
        <sz val="8"/>
        <rFont val="Arial"/>
        <family val="2"/>
      </rPr>
      <t>bd</t>
    </r>
  </si>
  <si>
    <r>
      <t xml:space="preserve">l </t>
    </r>
    <r>
      <rPr>
        <b/>
        <vertAlign val="subscript"/>
        <sz val="12"/>
        <rFont val="Arial"/>
        <family val="2"/>
      </rPr>
      <t>bd</t>
    </r>
  </si>
  <si>
    <r>
      <t xml:space="preserve">l </t>
    </r>
    <r>
      <rPr>
        <sz val="8"/>
        <rFont val="Arial"/>
        <family val="2"/>
      </rPr>
      <t>o,min</t>
    </r>
  </si>
  <si>
    <t>&gt;20 cm</t>
  </si>
  <si>
    <t>&gt;15 ds</t>
  </si>
  <si>
    <r>
      <rPr>
        <vertAlign val="subscript"/>
        <sz val="10"/>
        <rFont val="Arial"/>
        <family val="2"/>
      </rPr>
      <t>0,3*</t>
    </r>
    <r>
      <rPr>
        <vertAlign val="subscript"/>
        <sz val="10"/>
        <rFont val="Symbol"/>
        <family val="1"/>
      </rPr>
      <t>a1</t>
    </r>
    <r>
      <rPr>
        <vertAlign val="subscript"/>
        <sz val="10"/>
        <rFont val="Arial"/>
        <family val="2"/>
      </rPr>
      <t>*</t>
    </r>
    <r>
      <rPr>
        <vertAlign val="subscript"/>
        <sz val="10"/>
        <rFont val="Symbol"/>
        <family val="1"/>
      </rPr>
      <t>a6</t>
    </r>
    <r>
      <rPr>
        <vertAlign val="subscript"/>
        <sz val="10"/>
        <rFont val="Arial"/>
        <family val="2"/>
      </rPr>
      <t>*lb,rqd</t>
    </r>
  </si>
  <si>
    <r>
      <t xml:space="preserve">l </t>
    </r>
    <r>
      <rPr>
        <sz val="8"/>
        <rFont val="Arial"/>
        <family val="2"/>
      </rPr>
      <t>o</t>
    </r>
  </si>
  <si>
    <r>
      <t xml:space="preserve">l </t>
    </r>
    <r>
      <rPr>
        <b/>
        <sz val="8"/>
        <rFont val="Arial"/>
        <family val="2"/>
      </rPr>
      <t>o</t>
    </r>
  </si>
  <si>
    <r>
      <rPr>
        <vertAlign val="subscript"/>
        <sz val="10"/>
        <rFont val="Arial"/>
        <family val="2"/>
      </rPr>
      <t>0,3*</t>
    </r>
    <r>
      <rPr>
        <vertAlign val="subscript"/>
        <sz val="10"/>
        <rFont val="Symbol"/>
        <family val="1"/>
      </rPr>
      <t>a1</t>
    </r>
    <r>
      <rPr>
        <vertAlign val="subscript"/>
        <sz val="10"/>
        <rFont val="Arial"/>
        <family val="2"/>
      </rPr>
      <t>*lb</t>
    </r>
  </si>
  <si>
    <r>
      <t xml:space="preserve">l </t>
    </r>
    <r>
      <rPr>
        <sz val="8"/>
        <rFont val="Arial"/>
        <family val="2"/>
      </rPr>
      <t>o</t>
    </r>
    <r>
      <rPr>
        <vertAlign val="subscript"/>
        <sz val="10"/>
        <rFont val="Arial"/>
        <family val="2"/>
      </rPr>
      <t>,min (&gt;20 cm)</t>
    </r>
  </si>
  <si>
    <r>
      <t xml:space="preserve">l </t>
    </r>
    <r>
      <rPr>
        <sz val="8"/>
        <rFont val="Arial"/>
        <family val="2"/>
      </rPr>
      <t>o</t>
    </r>
    <r>
      <rPr>
        <vertAlign val="subscript"/>
        <sz val="10"/>
        <rFont val="Arial"/>
        <family val="2"/>
      </rPr>
      <t>,min (&gt;15 ds)</t>
    </r>
  </si>
  <si>
    <r>
      <t xml:space="preserve">l </t>
    </r>
    <r>
      <rPr>
        <sz val="8"/>
        <rFont val="Arial"/>
        <family val="2"/>
      </rPr>
      <t>o</t>
    </r>
    <r>
      <rPr>
        <vertAlign val="subscript"/>
        <sz val="10"/>
        <rFont val="Arial"/>
        <family val="2"/>
      </rPr>
      <t>,min(0,3*</t>
    </r>
    <r>
      <rPr>
        <vertAlign val="subscript"/>
        <sz val="10"/>
        <rFont val="Symbol"/>
        <family val="1"/>
      </rPr>
      <t>a1</t>
    </r>
    <r>
      <rPr>
        <vertAlign val="subscript"/>
        <sz val="10"/>
        <rFont val="Arial"/>
        <family val="2"/>
      </rPr>
      <t>*</t>
    </r>
    <r>
      <rPr>
        <vertAlign val="subscript"/>
        <sz val="10"/>
        <rFont val="Symbol"/>
        <family val="1"/>
      </rPr>
      <t>a6</t>
    </r>
    <r>
      <rPr>
        <vertAlign val="subscript"/>
        <sz val="10"/>
        <rFont val="Arial"/>
        <family val="2"/>
      </rPr>
      <t>*lb)</t>
    </r>
  </si>
  <si>
    <t>f bd</t>
  </si>
  <si>
    <r>
      <t>Schöck ComBAR</t>
    </r>
    <r>
      <rPr>
        <vertAlign val="superscript"/>
        <sz val="10"/>
        <rFont val="Arial"/>
        <family val="2"/>
      </rPr>
      <t>®</t>
    </r>
  </si>
  <si>
    <t>Pos.</t>
  </si>
  <si>
    <t>Ø [mm]</t>
  </si>
  <si>
    <r>
      <t>f</t>
    </r>
    <r>
      <rPr>
        <vertAlign val="subscript"/>
        <sz val="10"/>
        <rFont val="Arial"/>
        <family val="2"/>
      </rPr>
      <t xml:space="preserve">ck </t>
    </r>
    <r>
      <rPr>
        <sz val="10"/>
        <rFont val="Arial"/>
        <family val="2"/>
      </rPr>
      <t>[N/mm²]</t>
    </r>
  </si>
  <si>
    <r>
      <t>f</t>
    </r>
    <r>
      <rPr>
        <vertAlign val="subscript"/>
        <sz val="10"/>
        <rFont val="Arial"/>
        <family val="2"/>
      </rPr>
      <t xml:space="preserve">cm </t>
    </r>
    <r>
      <rPr>
        <sz val="10"/>
        <rFont val="Arial"/>
        <family val="2"/>
      </rPr>
      <t>[N/mm²]</t>
    </r>
  </si>
  <si>
    <r>
      <t>f</t>
    </r>
    <r>
      <rPr>
        <vertAlign val="subscript"/>
        <sz val="10"/>
        <rFont val="Arial"/>
        <family val="2"/>
      </rPr>
      <t xml:space="preserve">ctm </t>
    </r>
    <r>
      <rPr>
        <sz val="10"/>
        <rFont val="Arial"/>
        <family val="2"/>
      </rPr>
      <t>[N/mm²]</t>
    </r>
  </si>
  <si>
    <r>
      <t>f</t>
    </r>
    <r>
      <rPr>
        <vertAlign val="subscript"/>
        <sz val="10"/>
        <rFont val="Arial"/>
        <family val="2"/>
      </rPr>
      <t xml:space="preserve">cd </t>
    </r>
    <r>
      <rPr>
        <sz val="10"/>
        <rFont val="Arial"/>
        <family val="2"/>
      </rPr>
      <t>[N/mm²]</t>
    </r>
  </si>
  <si>
    <r>
      <t>E</t>
    </r>
    <r>
      <rPr>
        <vertAlign val="subscript"/>
        <sz val="10"/>
        <rFont val="Arial"/>
        <family val="2"/>
      </rPr>
      <t xml:space="preserve">c0m </t>
    </r>
    <r>
      <rPr>
        <sz val="10"/>
        <rFont val="Arial"/>
        <family val="2"/>
      </rPr>
      <t>[N/mm²]</t>
    </r>
  </si>
  <si>
    <r>
      <t>E</t>
    </r>
    <r>
      <rPr>
        <vertAlign val="subscript"/>
        <sz val="10"/>
        <rFont val="Arial"/>
        <family val="2"/>
      </rPr>
      <t>cm</t>
    </r>
    <r>
      <rPr>
        <sz val="10"/>
        <rFont val="Arial"/>
        <family val="2"/>
      </rPr>
      <t xml:space="preserve"> [N/mm²]</t>
    </r>
  </si>
  <si>
    <r>
      <t xml:space="preserve">f </t>
    </r>
    <r>
      <rPr>
        <vertAlign val="subscript"/>
        <sz val="10"/>
        <rFont val="Arial"/>
        <family val="2"/>
      </rPr>
      <t>fd,w</t>
    </r>
    <r>
      <rPr>
        <sz val="10"/>
        <rFont val="Arial"/>
        <family val="2"/>
      </rPr>
      <t xml:space="preserve"> [N/mm²]</t>
    </r>
  </si>
  <si>
    <r>
      <t>f</t>
    </r>
    <r>
      <rPr>
        <vertAlign val="subscript"/>
        <sz val="10"/>
        <rFont val="Arial"/>
        <family val="2"/>
      </rPr>
      <t>bd</t>
    </r>
    <r>
      <rPr>
        <sz val="10"/>
        <rFont val="Arial"/>
        <family val="2"/>
      </rPr>
      <t xml:space="preserve"> [N/mm²] ComBAR</t>
    </r>
    <r>
      <rPr>
        <vertAlign val="superscript"/>
        <sz val="10"/>
        <rFont val="Arial"/>
        <family val="2"/>
      </rPr>
      <t>®</t>
    </r>
  </si>
  <si>
    <t>[m²]</t>
  </si>
  <si>
    <t>[m]</t>
  </si>
  <si>
    <r>
      <t>This guideline is to be used as an additional tool to the Schoeck ComBAR</t>
    </r>
    <r>
      <rPr>
        <vertAlign val="superscript"/>
        <sz val="10"/>
        <rFont val="Arial"/>
        <family val="2"/>
      </rPr>
      <t>®</t>
    </r>
    <r>
      <rPr>
        <sz val="10"/>
        <rFont val="Arial"/>
        <family val="2"/>
      </rPr>
      <t xml:space="preserve"> design software</t>
    </r>
  </si>
  <si>
    <t>content</t>
  </si>
  <si>
    <t>calculation of minimum reinforcement</t>
  </si>
  <si>
    <t>calculation of shear capacity</t>
  </si>
  <si>
    <t>calculation of anchorage length and lap splices of straight bars</t>
  </si>
  <si>
    <t>calculation of anchorage length and lap splices of bent bars</t>
  </si>
  <si>
    <t>required quantity of clipps</t>
  </si>
  <si>
    <t>required quantity of spacers</t>
  </si>
  <si>
    <t>input box</t>
  </si>
  <si>
    <t>extension</t>
  </si>
  <si>
    <t>conclusion</t>
  </si>
  <si>
    <t>project</t>
  </si>
  <si>
    <t>project:</t>
  </si>
  <si>
    <t>date:</t>
  </si>
  <si>
    <t>nr.</t>
  </si>
  <si>
    <t>designed by:</t>
  </si>
  <si>
    <t>customer:</t>
  </si>
  <si>
    <t>building member:</t>
  </si>
  <si>
    <t>input values</t>
  </si>
  <si>
    <t>member</t>
  </si>
  <si>
    <t>height</t>
  </si>
  <si>
    <t>width</t>
  </si>
  <si>
    <t>concrete cover</t>
  </si>
  <si>
    <t>concrete grade</t>
  </si>
  <si>
    <t>effective depth</t>
  </si>
  <si>
    <t>lever arm</t>
  </si>
  <si>
    <t>section modulus</t>
  </si>
  <si>
    <t>uncracked state</t>
  </si>
  <si>
    <t>client:</t>
  </si>
  <si>
    <t>concrete:</t>
  </si>
  <si>
    <t>longitudinal reinforcement:</t>
  </si>
  <si>
    <t>shear reinforcement:</t>
  </si>
  <si>
    <t>stirrups:</t>
  </si>
  <si>
    <t>DHB:</t>
  </si>
  <si>
    <t>number of legs per section!</t>
  </si>
  <si>
    <t>number of DHB per section!</t>
  </si>
  <si>
    <t>Afl - only in tensile zone!</t>
  </si>
  <si>
    <r>
      <t xml:space="preserve">A </t>
    </r>
    <r>
      <rPr>
        <vertAlign val="subscript"/>
        <sz val="10"/>
        <rFont val="Arial"/>
        <family val="2"/>
      </rPr>
      <t>fw</t>
    </r>
    <r>
      <rPr>
        <sz val="10"/>
        <rFont val="Arial"/>
        <family val="2"/>
      </rPr>
      <t xml:space="preserve"> (stir) =</t>
    </r>
  </si>
  <si>
    <r>
      <t xml:space="preserve">r </t>
    </r>
    <r>
      <rPr>
        <vertAlign val="subscript"/>
        <sz val="10"/>
        <rFont val="Arial"/>
        <family val="2"/>
      </rPr>
      <t>w</t>
    </r>
    <r>
      <rPr>
        <sz val="10"/>
        <rFont val="Arial"/>
        <family val="2"/>
      </rPr>
      <t xml:space="preserve"> (stir) =</t>
    </r>
  </si>
  <si>
    <r>
      <t xml:space="preserve">a </t>
    </r>
    <r>
      <rPr>
        <vertAlign val="subscript"/>
        <sz val="10"/>
        <rFont val="Arial"/>
        <family val="2"/>
      </rPr>
      <t>fw</t>
    </r>
    <r>
      <rPr>
        <sz val="10"/>
        <rFont val="Arial"/>
        <family val="2"/>
      </rPr>
      <t xml:space="preserve"> (stir) =</t>
    </r>
  </si>
  <si>
    <r>
      <t xml:space="preserve">A </t>
    </r>
    <r>
      <rPr>
        <vertAlign val="subscript"/>
        <sz val="10"/>
        <rFont val="Arial"/>
        <family val="2"/>
      </rPr>
      <t>fw</t>
    </r>
    <r>
      <rPr>
        <sz val="10"/>
        <rFont val="Arial"/>
        <family val="2"/>
      </rPr>
      <t xml:space="preserve"> (DHB) =</t>
    </r>
  </si>
  <si>
    <r>
      <t xml:space="preserve">r </t>
    </r>
    <r>
      <rPr>
        <vertAlign val="subscript"/>
        <sz val="10"/>
        <rFont val="Arial"/>
        <family val="2"/>
      </rPr>
      <t>w</t>
    </r>
    <r>
      <rPr>
        <sz val="10"/>
        <rFont val="Arial"/>
        <family val="2"/>
      </rPr>
      <t xml:space="preserve"> (DHB) =</t>
    </r>
  </si>
  <si>
    <r>
      <t xml:space="preserve">a </t>
    </r>
    <r>
      <rPr>
        <vertAlign val="subscript"/>
        <sz val="10"/>
        <rFont val="Arial"/>
        <family val="2"/>
      </rPr>
      <t>fw</t>
    </r>
    <r>
      <rPr>
        <sz val="10"/>
        <rFont val="Arial"/>
        <family val="2"/>
      </rPr>
      <t xml:space="preserve"> (DHB) =</t>
    </r>
  </si>
  <si>
    <r>
      <t xml:space="preserve">f </t>
    </r>
    <r>
      <rPr>
        <vertAlign val="subscript"/>
        <sz val="10"/>
        <rFont val="Arial"/>
        <family val="2"/>
      </rPr>
      <t>fd,w</t>
    </r>
    <r>
      <rPr>
        <sz val="10"/>
        <rFont val="Arial"/>
        <family val="2"/>
      </rPr>
      <t xml:space="preserve"> (stirrups) =</t>
    </r>
  </si>
  <si>
    <r>
      <t xml:space="preserve">f </t>
    </r>
    <r>
      <rPr>
        <vertAlign val="subscript"/>
        <sz val="10"/>
        <rFont val="Arial"/>
        <family val="2"/>
      </rPr>
      <t>fd,w</t>
    </r>
    <r>
      <rPr>
        <sz val="10"/>
        <rFont val="Arial"/>
        <family val="2"/>
      </rPr>
      <t xml:space="preserve"> (DHB) =</t>
    </r>
  </si>
  <si>
    <r>
      <t xml:space="preserve">V </t>
    </r>
    <r>
      <rPr>
        <b/>
        <vertAlign val="subscript"/>
        <sz val="10"/>
        <rFont val="Arial"/>
        <family val="2"/>
      </rPr>
      <t>Rd,f</t>
    </r>
    <r>
      <rPr>
        <b/>
        <sz val="10"/>
        <rFont val="Arial"/>
        <family val="2"/>
      </rPr>
      <t xml:space="preserve"> (stir.) =</t>
    </r>
  </si>
  <si>
    <r>
      <t xml:space="preserve">V </t>
    </r>
    <r>
      <rPr>
        <b/>
        <vertAlign val="subscript"/>
        <sz val="10"/>
        <rFont val="Arial"/>
        <family val="2"/>
      </rPr>
      <t>Rd,f</t>
    </r>
    <r>
      <rPr>
        <b/>
        <sz val="10"/>
        <rFont val="Arial"/>
        <family val="2"/>
      </rPr>
      <t xml:space="preserve"> (DHB) =</t>
    </r>
  </si>
  <si>
    <t>shear resistance of members without shear reinforcement</t>
  </si>
  <si>
    <r>
      <t xml:space="preserve">cross-section area of shear reinforcement = A </t>
    </r>
    <r>
      <rPr>
        <vertAlign val="subscript"/>
        <sz val="10"/>
        <rFont val="Arial"/>
        <family val="2"/>
      </rPr>
      <t>fw</t>
    </r>
    <r>
      <rPr>
        <sz val="10"/>
        <rFont val="Arial"/>
        <family val="2"/>
      </rPr>
      <t xml:space="preserve"> / s </t>
    </r>
    <r>
      <rPr>
        <vertAlign val="subscript"/>
        <sz val="10"/>
        <rFont val="Arial"/>
        <family val="2"/>
      </rPr>
      <t>w</t>
    </r>
  </si>
  <si>
    <t>design value tensile strength of shear reinforcement</t>
  </si>
  <si>
    <t>design value maximum strain of shear reinforcement</t>
  </si>
  <si>
    <t>simplified bending stiffness</t>
  </si>
  <si>
    <t>angle of inclination of strut</t>
  </si>
  <si>
    <t>mean value concrete cylinder compr. Strength</t>
  </si>
  <si>
    <r>
      <t xml:space="preserve">Remarks:
</t>
    </r>
    <r>
      <rPr>
        <sz val="10"/>
        <rFont val="Arial"/>
        <family val="2"/>
      </rPr>
      <t>This design concept is only valid for vertical shear reinforcement</t>
    </r>
    <r>
      <rPr>
        <b/>
        <sz val="10"/>
        <rFont val="Arial"/>
        <family val="2"/>
      </rPr>
      <t>(</t>
    </r>
    <r>
      <rPr>
        <b/>
        <sz val="10"/>
        <rFont val="Symbol"/>
        <family val="1"/>
      </rPr>
      <t>a</t>
    </r>
    <r>
      <rPr>
        <b/>
        <sz val="10"/>
        <rFont val="Arial"/>
        <family val="2"/>
      </rPr>
      <t xml:space="preserve"> = 90°)</t>
    </r>
    <r>
      <rPr>
        <sz val="10"/>
        <rFont val="Arial"/>
        <family val="2"/>
      </rPr>
      <t>!</t>
    </r>
    <r>
      <rPr>
        <u val="single"/>
        <sz val="10"/>
        <rFont val="Arial"/>
        <family val="2"/>
      </rPr>
      <t xml:space="preserve">
</t>
    </r>
    <r>
      <rPr>
        <sz val="10"/>
        <rFont val="Arial"/>
        <family val="2"/>
      </rPr>
      <t xml:space="preserve">
This design recommendation has been developed at RWTH Aachen and is based on extensive series of tests using different GFRP reinforcing bars. [M. Kurth, J. Hegger: Zur Querkrafttragfähigkeit von Betonbauteilen mit Faserverbundkunststoff-Bewehrung - Ableitung eines Bemessungsansatzes; Bauingenieur Band 88, Oktober 2013]. Verfasser des Excel-Blattes: Schöck Bauteile GmbH.</t>
    </r>
  </si>
  <si>
    <t>without shear reinforcement</t>
  </si>
  <si>
    <t>with shear reinforcement</t>
  </si>
  <si>
    <t>base values for the calculation</t>
  </si>
  <si>
    <t>concrete</t>
  </si>
  <si>
    <t>straight bars</t>
  </si>
  <si>
    <t>stirrups</t>
  </si>
  <si>
    <t>Ø core [mm]</t>
  </si>
  <si>
    <t>DHB</t>
  </si>
  <si>
    <r>
      <t xml:space="preserve">f </t>
    </r>
    <r>
      <rPr>
        <vertAlign val="subscript"/>
        <sz val="10"/>
        <rFont val="Arial"/>
        <family val="2"/>
      </rPr>
      <t>fd,w</t>
    </r>
    <r>
      <rPr>
        <sz val="10"/>
        <rFont val="Arial"/>
        <family val="2"/>
      </rPr>
      <t xml:space="preserve"> (DHB)</t>
    </r>
  </si>
  <si>
    <t>from creep rupture test</t>
  </si>
  <si>
    <r>
      <t>according to AbZ ComBAR</t>
    </r>
    <r>
      <rPr>
        <vertAlign val="superscript"/>
        <sz val="10"/>
        <rFont val="Arial"/>
        <family val="2"/>
      </rPr>
      <t>®</t>
    </r>
    <r>
      <rPr>
        <sz val="10"/>
        <rFont val="Arial"/>
        <family val="2"/>
      </rPr>
      <t>:</t>
    </r>
  </si>
  <si>
    <t>member:</t>
  </si>
  <si>
    <r>
      <t>ComBAR</t>
    </r>
    <r>
      <rPr>
        <vertAlign val="superscript"/>
        <sz val="10"/>
        <rFont val="Arial"/>
        <family val="2"/>
      </rPr>
      <t>®</t>
    </r>
    <r>
      <rPr>
        <sz val="10"/>
        <rFont val="Arial"/>
        <family val="2"/>
      </rPr>
      <t>, straight bar :</t>
    </r>
  </si>
  <si>
    <r>
      <t xml:space="preserve">design value tensile strength (long term) f </t>
    </r>
    <r>
      <rPr>
        <vertAlign val="subscript"/>
        <sz val="10"/>
        <rFont val="Arial"/>
        <family val="2"/>
      </rPr>
      <t>fd</t>
    </r>
    <r>
      <rPr>
        <sz val="10"/>
        <rFont val="Arial"/>
        <family val="2"/>
      </rPr>
      <t>:</t>
    </r>
  </si>
  <si>
    <t>concrete grade (EC2) :</t>
  </si>
  <si>
    <t>bond condition :</t>
  </si>
  <si>
    <r>
      <t xml:space="preserve">bond stress , f </t>
    </r>
    <r>
      <rPr>
        <sz val="8"/>
        <rFont val="Arial"/>
        <family val="2"/>
      </rPr>
      <t>bd</t>
    </r>
    <r>
      <rPr>
        <sz val="10"/>
        <rFont val="Arial"/>
        <family val="2"/>
      </rPr>
      <t xml:space="preserve"> good condition:</t>
    </r>
  </si>
  <si>
    <r>
      <t>bar diameter d</t>
    </r>
    <r>
      <rPr>
        <sz val="8"/>
        <rFont val="Arial"/>
        <family val="2"/>
      </rPr>
      <t xml:space="preserve">f </t>
    </r>
    <r>
      <rPr>
        <sz val="10"/>
        <rFont val="Arial"/>
        <family val="2"/>
      </rPr>
      <t>:</t>
    </r>
  </si>
  <si>
    <r>
      <t xml:space="preserve">method of anchorage (straight bar), </t>
    </r>
    <r>
      <rPr>
        <sz val="12"/>
        <rFont val="Calibri"/>
        <family val="2"/>
      </rPr>
      <t>α</t>
    </r>
    <r>
      <rPr>
        <sz val="8"/>
        <rFont val="Arial"/>
        <family val="2"/>
      </rPr>
      <t>1</t>
    </r>
    <r>
      <rPr>
        <sz val="10"/>
        <rFont val="Arial"/>
        <family val="2"/>
      </rPr>
      <t>:</t>
    </r>
  </si>
  <si>
    <r>
      <t xml:space="preserve">coefficicnt for lapping bar </t>
    </r>
    <r>
      <rPr>
        <sz val="12"/>
        <rFont val="Calibri"/>
        <family val="2"/>
      </rPr>
      <t>α</t>
    </r>
    <r>
      <rPr>
        <sz val="8"/>
        <rFont val="Arial"/>
        <family val="2"/>
      </rPr>
      <t>6</t>
    </r>
    <r>
      <rPr>
        <sz val="10"/>
        <rFont val="Arial"/>
        <family val="2"/>
      </rPr>
      <t>:</t>
    </r>
  </si>
  <si>
    <r>
      <t>Long term values for Schöck ComBAR</t>
    </r>
    <r>
      <rPr>
        <b/>
        <vertAlign val="superscript"/>
        <sz val="10"/>
        <rFont val="Arial"/>
        <family val="2"/>
      </rPr>
      <t>®</t>
    </r>
  </si>
  <si>
    <t>according to EC2</t>
  </si>
  <si>
    <r>
      <t>according to german approval AbZ ComBAR</t>
    </r>
    <r>
      <rPr>
        <b/>
        <vertAlign val="superscript"/>
        <sz val="10"/>
        <rFont val="Arial"/>
        <family val="2"/>
      </rPr>
      <t>®</t>
    </r>
  </si>
  <si>
    <t>short term values (deviating from approval)</t>
  </si>
  <si>
    <t>strain in bar</t>
  </si>
  <si>
    <t>utilisation</t>
  </si>
  <si>
    <t>basic anchorage length</t>
  </si>
  <si>
    <t>anchorage length</t>
  </si>
  <si>
    <t>lap length</t>
  </si>
  <si>
    <t>bond stress values , f bd good bond condition:</t>
  </si>
  <si>
    <r>
      <t xml:space="preserve">l </t>
    </r>
    <r>
      <rPr>
        <b/>
        <sz val="8"/>
        <rFont val="Arial"/>
        <family val="2"/>
      </rPr>
      <t>o</t>
    </r>
    <r>
      <rPr>
        <b/>
        <vertAlign val="subscript"/>
        <sz val="12"/>
        <rFont val="Arial"/>
        <family val="2"/>
      </rPr>
      <t>, decisive</t>
    </r>
  </si>
  <si>
    <t>bond condition</t>
  </si>
  <si>
    <r>
      <t>f</t>
    </r>
    <r>
      <rPr>
        <vertAlign val="subscript"/>
        <sz val="10"/>
        <rFont val="Arial"/>
        <family val="2"/>
      </rPr>
      <t>bd</t>
    </r>
    <r>
      <rPr>
        <sz val="10"/>
        <rFont val="Arial"/>
        <family val="2"/>
      </rPr>
      <t xml:space="preserve"> [N/mm²] steel</t>
    </r>
  </si>
  <si>
    <r>
      <t xml:space="preserve">design value without factor </t>
    </r>
    <r>
      <rPr>
        <sz val="10"/>
        <rFont val="Calibri"/>
        <family val="2"/>
      </rPr>
      <t>η</t>
    </r>
    <r>
      <rPr>
        <sz val="8.2"/>
        <rFont val="Arial"/>
        <family val="2"/>
      </rPr>
      <t>1</t>
    </r>
  </si>
  <si>
    <r>
      <t>ComBAR</t>
    </r>
    <r>
      <rPr>
        <vertAlign val="superscript"/>
        <sz val="10"/>
        <rFont val="Arial"/>
        <family val="2"/>
      </rPr>
      <t>®</t>
    </r>
    <r>
      <rPr>
        <sz val="10"/>
        <rFont val="Arial"/>
        <family val="2"/>
      </rPr>
      <t>, bent bars :</t>
    </r>
  </si>
  <si>
    <r>
      <t xml:space="preserve">design value tensile strength f </t>
    </r>
    <r>
      <rPr>
        <vertAlign val="subscript"/>
        <sz val="10"/>
        <rFont val="Arial"/>
        <family val="2"/>
      </rPr>
      <t>fd</t>
    </r>
    <r>
      <rPr>
        <sz val="10"/>
        <rFont val="Arial"/>
        <family val="2"/>
      </rPr>
      <t>:</t>
    </r>
  </si>
  <si>
    <r>
      <t xml:space="preserve">bond stress , f </t>
    </r>
    <r>
      <rPr>
        <sz val="8"/>
        <rFont val="Arial"/>
        <family val="2"/>
      </rPr>
      <t>bd</t>
    </r>
    <r>
      <rPr>
        <sz val="10"/>
        <rFont val="Arial"/>
        <family val="2"/>
      </rPr>
      <t xml:space="preserve"> good bond condition:</t>
    </r>
  </si>
  <si>
    <t>pos.</t>
  </si>
  <si>
    <r>
      <t xml:space="preserve">method of anchorage, </t>
    </r>
    <r>
      <rPr>
        <sz val="12"/>
        <rFont val="Calibri"/>
        <family val="2"/>
      </rPr>
      <t>α</t>
    </r>
    <r>
      <rPr>
        <sz val="8"/>
        <rFont val="Arial"/>
        <family val="2"/>
      </rPr>
      <t>1</t>
    </r>
    <r>
      <rPr>
        <sz val="10"/>
        <rFont val="Arial"/>
        <family val="2"/>
      </rPr>
      <t>:</t>
    </r>
  </si>
  <si>
    <r>
      <t xml:space="preserve">coefficient for lapping bar </t>
    </r>
    <r>
      <rPr>
        <sz val="12"/>
        <rFont val="Calibri"/>
        <family val="2"/>
      </rPr>
      <t>α</t>
    </r>
    <r>
      <rPr>
        <sz val="8"/>
        <rFont val="Arial"/>
        <family val="2"/>
      </rPr>
      <t>6</t>
    </r>
    <r>
      <rPr>
        <sz val="10"/>
        <rFont val="Arial"/>
        <family val="2"/>
      </rPr>
      <t>:</t>
    </r>
  </si>
  <si>
    <r>
      <t>long term values for Schoeck ComBAR</t>
    </r>
    <r>
      <rPr>
        <b/>
        <vertAlign val="superscript"/>
        <sz val="10"/>
        <rFont val="Arial"/>
        <family val="2"/>
      </rPr>
      <t>®</t>
    </r>
  </si>
  <si>
    <t>uitilisation</t>
  </si>
  <si>
    <t>contact</t>
  </si>
  <si>
    <t xml:space="preserve">Quantity of spacers between 2 layers of reinforcement (in slabs or base plates)
</t>
  </si>
  <si>
    <t>size of the area A</t>
  </si>
  <si>
    <t>number of spacers per m²</t>
  </si>
  <si>
    <t>pcs</t>
  </si>
  <si>
    <t>thickness</t>
  </si>
  <si>
    <t>concrete cover on top</t>
  </si>
  <si>
    <t>top reinforcement</t>
  </si>
  <si>
    <t>bottom reinforcement</t>
  </si>
  <si>
    <t>1. layer</t>
  </si>
  <si>
    <t>2. layer</t>
  </si>
  <si>
    <t>height of spacer</t>
  </si>
  <si>
    <t>number of spacers</t>
  </si>
  <si>
    <t>number of spacers per tube</t>
  </si>
  <si>
    <t>number of 2m tubes</t>
  </si>
  <si>
    <t>concrete cover at the bottom</t>
  </si>
  <si>
    <t>Quantity of clips for one layer of reinforcement
random area</t>
  </si>
  <si>
    <t>area A =</t>
  </si>
  <si>
    <t>circumference C =</t>
  </si>
  <si>
    <t>bar spacing a =</t>
  </si>
  <si>
    <t>step of fixings t =</t>
  </si>
  <si>
    <t>number of clips Σn =</t>
  </si>
  <si>
    <t>a = bar spacing (c/c)</t>
  </si>
  <si>
    <t xml:space="preserve">example: step of fixings t = 3 </t>
  </si>
  <si>
    <t xml:space="preserve">        &gt; clip connection on every third crossing of bars</t>
  </si>
  <si>
    <t>concrete values</t>
  </si>
  <si>
    <t>concr. grade</t>
  </si>
  <si>
    <t>concr. Grade</t>
  </si>
  <si>
    <t>according to approval, poor bond cond.</t>
  </si>
  <si>
    <t>Version history</t>
  </si>
  <si>
    <t>V 2.0 / Januar 2015: pool of single folders in one folder</t>
  </si>
  <si>
    <r>
      <t xml:space="preserve">legal notes:
</t>
    </r>
    <r>
      <rPr>
        <sz val="10"/>
        <rFont val="Arial"/>
        <family val="2"/>
      </rPr>
      <t xml:space="preserve">
This design guide must not be modified. 
Subject to technical modifications. 
We point out, that with the state of technology it is not possible to develop computer software to run error-free in all combinations and applications. Therefore we disclaim any liability for correctness and completeness of results obtained with Schöck-software, i.e. the user is solely responsible for the correctness of the calculated results using this software! Like with any other software we recommend extensively testing the Schöck software before the actual usage in a non-critical setup/environment in real mode. We expressly point out that you are advised to check input data and result data to be free from error against current documents (standards, certificates, product descriptions). In addition we are not liable for indirect or consequential damages to enterprises, businesses, contractors and freelancers, in particular not for lost profit, unless those damages are caused on purpose by our individual employees or on purpose or recklessness by our responsible legal representatives or lead employees.</t>
    </r>
  </si>
  <si>
    <r>
      <t>design tools Schöck ComBAR</t>
    </r>
    <r>
      <rPr>
        <b/>
        <vertAlign val="superscript"/>
        <sz val="14"/>
        <rFont val="Arial"/>
        <family val="2"/>
      </rPr>
      <t xml:space="preserve">®  </t>
    </r>
    <r>
      <rPr>
        <b/>
        <sz val="14"/>
        <color theme="0" tint="-0.4999699890613556"/>
        <rFont val="Arial"/>
        <family val="2"/>
      </rPr>
      <t>V 2.0 / september 2015</t>
    </r>
    <r>
      <rPr>
        <b/>
        <sz val="14"/>
        <rFont val="Arial"/>
        <family val="2"/>
      </rPr>
      <t xml:space="preserve">
contents and notes</t>
    </r>
  </si>
  <si>
    <r>
      <t>The Schöck ComBAR</t>
    </r>
    <r>
      <rPr>
        <vertAlign val="superscript"/>
        <sz val="10"/>
        <rFont val="Arial"/>
        <family val="2"/>
      </rPr>
      <t>®</t>
    </r>
    <r>
      <rPr>
        <sz val="10"/>
        <rFont val="Arial"/>
        <family val="2"/>
      </rPr>
      <t xml:space="preserve"> design software is available at www.schoeck.co.uk</t>
    </r>
  </si>
  <si>
    <r>
      <t>minimum reinforcement of Schöck ComBAR</t>
    </r>
    <r>
      <rPr>
        <b/>
        <vertAlign val="superscript"/>
        <sz val="14"/>
        <rFont val="Arial"/>
        <family val="2"/>
      </rPr>
      <t>®</t>
    </r>
    <r>
      <rPr>
        <b/>
        <sz val="14"/>
        <rFont val="Arial"/>
        <family val="2"/>
      </rPr>
      <t xml:space="preserve">
acc. to </t>
    </r>
    <r>
      <rPr>
        <b/>
        <sz val="14"/>
        <color indexed="55"/>
        <rFont val="Arial"/>
        <family val="2"/>
      </rPr>
      <t xml:space="preserve"> AbZ Z-1.6-238 (german approval)</t>
    </r>
  </si>
  <si>
    <r>
      <t>shear design of Schöck ComBAR</t>
    </r>
    <r>
      <rPr>
        <b/>
        <vertAlign val="superscript"/>
        <sz val="14"/>
        <rFont val="Arial"/>
        <family val="2"/>
      </rPr>
      <t>®</t>
    </r>
    <r>
      <rPr>
        <b/>
        <sz val="14"/>
        <rFont val="Arial"/>
        <family val="2"/>
      </rPr>
      <t xml:space="preserve">
acc. to </t>
    </r>
    <r>
      <rPr>
        <b/>
        <sz val="14"/>
        <color theme="0" tint="-0.3499799966812134"/>
        <rFont val="Arial"/>
        <family val="2"/>
      </rPr>
      <t xml:space="preserve"> M. Kurth, J. Hegger (Bauingenieur Band 88, Oktober 2013)</t>
    </r>
  </si>
  <si>
    <r>
      <t>anchorage length and lap splices of Schöck ComBAR</t>
    </r>
    <r>
      <rPr>
        <b/>
        <vertAlign val="superscript"/>
        <sz val="14"/>
        <rFont val="Arial"/>
        <family val="2"/>
      </rPr>
      <t>®</t>
    </r>
    <r>
      <rPr>
        <b/>
        <sz val="14"/>
        <rFont val="Arial"/>
        <family val="2"/>
      </rPr>
      <t xml:space="preserve">
straight bars</t>
    </r>
    <r>
      <rPr>
        <b/>
        <sz val="14"/>
        <color theme="0" tint="-0.3499799966812134"/>
        <rFont val="Arial"/>
        <family val="2"/>
      </rPr>
      <t xml:space="preserve"> according to  EC2 and german approval</t>
    </r>
  </si>
  <si>
    <r>
      <t>anchorage length and lap splices of Schöck ComBAR</t>
    </r>
    <r>
      <rPr>
        <b/>
        <vertAlign val="superscript"/>
        <sz val="14"/>
        <rFont val="Arial"/>
        <family val="2"/>
      </rPr>
      <t>®</t>
    </r>
    <r>
      <rPr>
        <b/>
        <sz val="14"/>
        <rFont val="Arial"/>
        <family val="2"/>
      </rPr>
      <t xml:space="preserve">
</t>
    </r>
    <r>
      <rPr>
        <b/>
        <sz val="14"/>
        <color theme="0" tint="-0.3499799966812134"/>
        <rFont val="Arial"/>
        <family val="2"/>
      </rPr>
      <t>bent bars according to EC2</t>
    </r>
  </si>
  <si>
    <t>ik</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</si>
</sst>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0"/>
    <numFmt numFmtId="165" formatCode="0.0"/>
    <numFmt numFmtId="166" formatCode="0.0%"/>
    <numFmt numFmtId="167" formatCode="#,##0\ &quot;N/mm²&quot;"/>
    <numFmt numFmtId="168" formatCode="#,##0\ &quot;mm&quot;"/>
    <numFmt numFmtId="169" formatCode="#,##0\ &quot;mm²&quot;"/>
    <numFmt numFmtId="170" formatCode="#,##0.0\ &quot;kN&quot;"/>
    <numFmt numFmtId="171" formatCode="#,##0.0\ &quot;kNm&quot;"/>
    <numFmt numFmtId="172" formatCode="#,##0.0\ &quot;°&quot;"/>
    <numFmt numFmtId="173" formatCode="#,##0.0\ &quot;‰&quot;"/>
    <numFmt numFmtId="174" formatCode="#,##0.00\ &quot;MN/m²&quot;"/>
    <numFmt numFmtId="175" formatCode="#,##0.0\ &quot;mm²/m&quot;"/>
  </numFmts>
  <fonts count="49">
    <font>
      <sz val="10"/>
      <name val="Arial"/>
      <family val="2"/>
    </font>
    <font>
      <sz val="10"/>
      <name val="Symbol"/>
      <family val="1"/>
    </font>
    <font>
      <b/>
      <sz val="10"/>
      <name val="Arial"/>
      <family val="2"/>
    </font>
    <font>
      <b/>
      <vertAlign val="subscript"/>
      <sz val="10"/>
      <name val="Arial"/>
      <family val="2"/>
    </font>
    <font>
      <u val="single"/>
      <sz val="10"/>
      <name val="Arial"/>
      <family val="2"/>
    </font>
    <font>
      <vertAlign val="subscript"/>
      <sz val="10"/>
      <name val="Arial"/>
      <family val="2"/>
    </font>
    <font>
      <b/>
      <sz val="9"/>
      <name val="Tahoma"/>
      <family val="2"/>
    </font>
    <font>
      <b/>
      <sz val="12"/>
      <name val="Arial"/>
      <family val="2"/>
    </font>
    <font>
      <b/>
      <vertAlign val="subscript"/>
      <sz val="12"/>
      <name val="Arial"/>
      <family val="2"/>
    </font>
    <font>
      <sz val="12"/>
      <name val="Arial"/>
      <family val="2"/>
    </font>
    <font>
      <sz val="10"/>
      <name val="Calibri"/>
      <family val="2"/>
    </font>
    <font>
      <b/>
      <sz val="10"/>
      <name val="Symbol"/>
      <family val="1"/>
    </font>
    <font>
      <sz val="9"/>
      <name val="Arial"/>
      <family val="2"/>
    </font>
    <font>
      <u val="single"/>
      <sz val="10"/>
      <color theme="10"/>
      <name val="Arial"/>
      <family val="2"/>
    </font>
    <font>
      <u val="single"/>
      <sz val="10"/>
      <color theme="11"/>
      <name val="Arial"/>
      <family val="2"/>
    </font>
    <font>
      <b/>
      <sz val="14"/>
      <name val="Arial"/>
      <family val="2"/>
    </font>
    <font>
      <sz val="10"/>
      <color theme="0" tint="-0.4999699890613556"/>
      <name val="Arial"/>
      <family val="2"/>
    </font>
    <font>
      <sz val="10"/>
      <color theme="0"/>
      <name val="Arial"/>
      <family val="2"/>
    </font>
    <font>
      <b/>
      <sz val="14"/>
      <color theme="0" tint="-0.3499799966812134"/>
      <name val="Arial"/>
      <family val="2"/>
    </font>
    <font>
      <b/>
      <vertAlign val="superscript"/>
      <sz val="14"/>
      <name val="Arial"/>
      <family val="2"/>
    </font>
    <font>
      <sz val="11"/>
      <color rgb="FF006100"/>
      <name val="Calibri"/>
      <family val="2"/>
      <scheme val="minor"/>
    </font>
    <font>
      <sz val="8"/>
      <name val="Arial"/>
      <family val="2"/>
    </font>
    <font>
      <sz val="12"/>
      <color theme="1"/>
      <name val="Arial"/>
      <family val="2"/>
    </font>
    <font>
      <b/>
      <sz val="14"/>
      <color indexed="55"/>
      <name val="Arial"/>
      <family val="2"/>
    </font>
    <font>
      <sz val="10"/>
      <color theme="1"/>
      <name val="Arial"/>
      <family val="2"/>
    </font>
    <font>
      <b/>
      <sz val="12"/>
      <color theme="1"/>
      <name val="Arial"/>
      <family val="2"/>
    </font>
    <font>
      <b/>
      <sz val="10"/>
      <color theme="1"/>
      <name val="Arial"/>
      <family val="2"/>
    </font>
    <font>
      <sz val="10"/>
      <name val="GreekC"/>
      <family val="2"/>
    </font>
    <font>
      <sz val="12"/>
      <name val="Calibri"/>
      <family val="2"/>
    </font>
    <font>
      <b/>
      <sz val="12"/>
      <name val="Cambria"/>
      <family val="1"/>
      <scheme val="major"/>
    </font>
    <font>
      <b/>
      <sz val="12"/>
      <name val="Symbol"/>
      <family val="1"/>
    </font>
    <font>
      <sz val="12"/>
      <name val="GreekC"/>
      <family val="2"/>
    </font>
    <font>
      <sz val="10"/>
      <color indexed="12"/>
      <name val="Arial"/>
      <family val="2"/>
    </font>
    <font>
      <vertAlign val="subscript"/>
      <sz val="8"/>
      <name val="Arial"/>
      <family val="2"/>
    </font>
    <font>
      <sz val="11"/>
      <name val="Arial"/>
      <family val="2"/>
    </font>
    <font>
      <vertAlign val="subscript"/>
      <sz val="12"/>
      <name val="Arial"/>
      <family val="2"/>
    </font>
    <font>
      <vertAlign val="subscript"/>
      <sz val="10"/>
      <name val="Symbol"/>
      <family val="1"/>
    </font>
    <font>
      <b/>
      <sz val="8"/>
      <name val="Arial"/>
      <family val="2"/>
    </font>
    <font>
      <b/>
      <sz val="12"/>
      <color indexed="12"/>
      <name val="Arial"/>
      <family val="2"/>
    </font>
    <font>
      <sz val="12"/>
      <name val="Symbol"/>
      <family val="1"/>
    </font>
    <font>
      <sz val="10"/>
      <color indexed="10"/>
      <name val="Arial"/>
      <family val="2"/>
    </font>
    <font>
      <sz val="14"/>
      <name val="Arial"/>
      <family val="2"/>
    </font>
    <font>
      <sz val="8"/>
      <name val="Tahoma"/>
      <family val="2"/>
    </font>
    <font>
      <sz val="9"/>
      <name val="Tahoma"/>
      <family val="2"/>
    </font>
    <font>
      <sz val="8.2"/>
      <name val="Arial"/>
      <family val="2"/>
    </font>
    <font>
      <vertAlign val="superscript"/>
      <sz val="10"/>
      <name val="Arial"/>
      <family val="2"/>
    </font>
    <font>
      <b/>
      <vertAlign val="superscript"/>
      <sz val="10"/>
      <name val="Arial"/>
      <family val="2"/>
    </font>
    <font>
      <b/>
      <sz val="14"/>
      <color theme="0" tint="-0.4999699890613556"/>
      <name val="Arial"/>
      <family val="2"/>
    </font>
    <font>
      <sz val="10"/>
      <color theme="1"/>
      <name val="Arial"/>
      <family val="2"/>
      <scheme val="minor"/>
    </font>
  </fonts>
  <fills count="7">
    <fill>
      <patternFill/>
    </fill>
    <fill>
      <patternFill patternType="gray125"/>
    </fill>
    <fill>
      <patternFill patternType="solid">
        <fgColor rgb="FFC6EFCE"/>
        <bgColor indexed="64"/>
      </patternFill>
    </fill>
    <fill>
      <patternFill patternType="solid">
        <fgColor theme="0" tint="-0.1499900072813034"/>
        <bgColor indexed="64"/>
      </patternFill>
    </fill>
    <fill>
      <patternFill patternType="solid">
        <fgColor rgb="FFE6F0F7"/>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style="thin"/>
      <right style="thin"/>
      <top style="thin"/>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style="thin">
        <color theme="0" tint="-0.3499799966812134"/>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1"/>
      </left>
      <right style="thin">
        <color theme="1"/>
      </right>
      <top style="thin">
        <color theme="1"/>
      </top>
      <bottom style="thin">
        <color theme="1"/>
      </bottom>
    </border>
    <border>
      <left style="thin"/>
      <right/>
      <top style="thin"/>
      <bottom style="thin"/>
    </border>
    <border>
      <left/>
      <right style="thin"/>
      <top style="thin"/>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right/>
      <top style="hair"/>
      <bottom style="hair"/>
    </border>
    <border>
      <left/>
      <right/>
      <top/>
      <bottom style="hair"/>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0" fillId="2" borderId="0" applyNumberFormat="0" applyBorder="0" applyAlignment="0" applyProtection="0"/>
    <xf numFmtId="0" fontId="0" fillId="0" borderId="0">
      <alignment/>
      <protection/>
    </xf>
    <xf numFmtId="0" fontId="9" fillId="0" borderId="0">
      <alignment/>
      <protection/>
    </xf>
  </cellStyleXfs>
  <cellXfs count="291">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167" fontId="0" fillId="0" borderId="0" xfId="0" applyNumberFormat="1" applyAlignment="1">
      <alignment vertical="center"/>
    </xf>
    <xf numFmtId="0" fontId="0" fillId="0" borderId="0" xfId="0" applyAlignment="1">
      <alignment horizontal="left" vertical="center"/>
    </xf>
    <xf numFmtId="172" fontId="0" fillId="0" borderId="0" xfId="0" applyNumberFormat="1" applyFill="1" applyAlignment="1">
      <alignment horizontal="center" vertical="center"/>
    </xf>
    <xf numFmtId="0" fontId="1" fillId="0" borderId="0" xfId="0" applyFont="1" applyAlignment="1">
      <alignment horizontal="center" vertical="center"/>
    </xf>
    <xf numFmtId="167" fontId="0" fillId="0" borderId="0" xfId="0" applyNumberFormat="1" applyAlignment="1">
      <alignment horizontal="left" vertical="center"/>
    </xf>
    <xf numFmtId="0" fontId="0" fillId="0" borderId="0" xfId="0" applyFont="1" applyFill="1" applyAlignment="1">
      <alignment horizontal="left" vertical="center"/>
    </xf>
    <xf numFmtId="0" fontId="0" fillId="0" borderId="0" xfId="0" applyFill="1"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169" fontId="0" fillId="0" borderId="0" xfId="0" applyNumberFormat="1" applyAlignment="1">
      <alignment horizontal="left" vertical="center"/>
    </xf>
    <xf numFmtId="168" fontId="0" fillId="0" borderId="0" xfId="0" applyNumberFormat="1" applyAlignment="1">
      <alignment horizontal="left" vertical="center"/>
    </xf>
    <xf numFmtId="0" fontId="0" fillId="0" borderId="0" xfId="0" applyFont="1" applyAlignment="1" quotePrefix="1">
      <alignment vertical="center"/>
    </xf>
    <xf numFmtId="164" fontId="0" fillId="0" borderId="0" xfId="0" applyNumberFormat="1" applyAlignment="1">
      <alignment horizontal="left" vertical="center"/>
    </xf>
    <xf numFmtId="0" fontId="0" fillId="0" borderId="0" xfId="0" applyAlignment="1" quotePrefix="1">
      <alignment vertical="center"/>
    </xf>
    <xf numFmtId="0" fontId="0" fillId="0" borderId="0" xfId="0" applyFont="1" applyFill="1" applyAlignment="1">
      <alignment vertical="center"/>
    </xf>
    <xf numFmtId="0" fontId="0" fillId="0" borderId="0" xfId="0" applyFill="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2" fillId="0" borderId="0" xfId="0" applyFont="1" applyAlignment="1">
      <alignment vertical="center"/>
    </xf>
    <xf numFmtId="170" fontId="2" fillId="0" borderId="1" xfId="0" applyNumberFormat="1"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0" fillId="0" borderId="0" xfId="0" applyNumberFormat="1" applyFont="1" applyAlignment="1">
      <alignment horizontal="center" vertical="center"/>
    </xf>
    <xf numFmtId="170" fontId="0" fillId="0" borderId="0" xfId="0" applyNumberFormat="1" applyAlignment="1">
      <alignment horizontal="center" vertical="center"/>
    </xf>
    <xf numFmtId="0" fontId="7" fillId="0" borderId="0" xfId="0" applyFont="1" applyAlignment="1">
      <alignment vertical="center"/>
    </xf>
    <xf numFmtId="170" fontId="7" fillId="0" borderId="1" xfId="0" applyNumberFormat="1" applyFont="1" applyBorder="1" applyAlignment="1">
      <alignment horizontal="center" vertical="center"/>
    </xf>
    <xf numFmtId="0" fontId="9" fillId="0" borderId="0" xfId="0" applyFont="1" applyAlignment="1">
      <alignment vertical="center"/>
    </xf>
    <xf numFmtId="174" fontId="0" fillId="0" borderId="0" xfId="0" applyNumberFormat="1" applyAlignment="1">
      <alignment horizontal="center" vertical="center"/>
    </xf>
    <xf numFmtId="0" fontId="0" fillId="0" borderId="0" xfId="0" applyFont="1" applyAlignment="1">
      <alignment horizontal="left" vertical="center" indent="1"/>
    </xf>
    <xf numFmtId="167" fontId="0" fillId="0" borderId="2" xfId="0" applyNumberFormat="1" applyFill="1" applyBorder="1" applyAlignment="1">
      <alignment horizontal="center" vertical="center"/>
    </xf>
    <xf numFmtId="172" fontId="0" fillId="0" borderId="2" xfId="0" applyNumberFormat="1" applyFill="1" applyBorder="1" applyAlignment="1">
      <alignment horizontal="center" vertical="center"/>
    </xf>
    <xf numFmtId="170" fontId="0" fillId="0" borderId="0" xfId="0" applyNumberFormat="1" applyFill="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Fill="1" applyAlignment="1">
      <alignment vertical="center"/>
    </xf>
    <xf numFmtId="170" fontId="2" fillId="0" borderId="0" xfId="0" applyNumberFormat="1" applyFont="1" applyBorder="1" applyAlignment="1">
      <alignment horizontal="center" vertical="center"/>
    </xf>
    <xf numFmtId="175" fontId="0" fillId="0" borderId="0" xfId="0" applyNumberFormat="1" applyAlignment="1">
      <alignment horizontal="left" vertical="center"/>
    </xf>
    <xf numFmtId="0" fontId="0" fillId="0" borderId="0" xfId="0" applyFont="1" applyAlignment="1">
      <alignment horizontal="left" vertical="center" indent="2"/>
    </xf>
    <xf numFmtId="0" fontId="0" fillId="0" borderId="0" xfId="0" applyFill="1" applyBorder="1" applyAlignment="1" applyProtection="1">
      <alignment horizontal="center" vertical="center"/>
      <protection locked="0"/>
    </xf>
    <xf numFmtId="0" fontId="2" fillId="3" borderId="0" xfId="0" applyFont="1" applyFill="1" applyBorder="1" applyAlignment="1">
      <alignment vertical="center"/>
    </xf>
    <xf numFmtId="0" fontId="0" fillId="3" borderId="0" xfId="0" applyFill="1" applyBorder="1" applyAlignment="1">
      <alignment vertical="center"/>
    </xf>
    <xf numFmtId="0" fontId="16" fillId="0" borderId="0" xfId="0" applyFont="1" applyAlignment="1">
      <alignment vertical="center"/>
    </xf>
    <xf numFmtId="173" fontId="0" fillId="0" borderId="0" xfId="0" applyNumberFormat="1" applyFill="1" applyBorder="1" applyAlignment="1">
      <alignment horizontal="center" vertical="center"/>
    </xf>
    <xf numFmtId="173" fontId="0" fillId="0" borderId="2" xfId="0" applyNumberFormat="1" applyFont="1" applyFill="1" applyBorder="1" applyAlignment="1">
      <alignment horizontal="center" vertical="center"/>
    </xf>
    <xf numFmtId="0" fontId="0" fillId="0" borderId="0" xfId="0" applyNumberFormat="1" applyAlignment="1">
      <alignment vertical="center"/>
    </xf>
    <xf numFmtId="171" fontId="0" fillId="4" borderId="0" xfId="0" applyNumberFormat="1" applyFill="1" applyAlignment="1" applyProtection="1">
      <alignment horizontal="center" vertical="center"/>
      <protection locked="0"/>
    </xf>
    <xf numFmtId="168" fontId="0" fillId="4" borderId="0" xfId="0" applyNumberForma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0" xfId="0" applyFont="1" applyFill="1" applyAlignment="1" applyProtection="1">
      <alignment horizontal="center" vertical="center"/>
      <protection locked="0"/>
    </xf>
    <xf numFmtId="165" fontId="0" fillId="4" borderId="0" xfId="0" applyNumberFormat="1" applyFill="1" applyAlignment="1" applyProtection="1">
      <alignment horizontal="center" vertical="center"/>
      <protection locked="0"/>
    </xf>
    <xf numFmtId="167" fontId="0" fillId="4" borderId="0" xfId="0" applyNumberFormat="1" applyFill="1" applyAlignment="1" applyProtection="1">
      <alignment horizontal="center" vertical="center"/>
      <protection locked="0"/>
    </xf>
    <xf numFmtId="170" fontId="0" fillId="4" borderId="0" xfId="0" applyNumberFormat="1" applyFill="1" applyAlignment="1" applyProtection="1">
      <alignment horizontal="center" vertical="center"/>
      <protection locked="0"/>
    </xf>
    <xf numFmtId="0" fontId="0" fillId="0" borderId="0" xfId="0" applyFill="1" applyBorder="1" applyAlignment="1">
      <alignment vertical="center"/>
    </xf>
    <xf numFmtId="2" fontId="7" fillId="0" borderId="1" xfId="0" applyNumberFormat="1" applyFont="1" applyBorder="1" applyAlignment="1">
      <alignment horizontal="center" vertical="center"/>
    </xf>
    <xf numFmtId="0" fontId="0" fillId="0" borderId="0" xfId="0" applyFont="1" applyAlignment="1">
      <alignment horizontal="right" vertical="center"/>
    </xf>
    <xf numFmtId="2" fontId="17" fillId="0" borderId="0" xfId="0" applyNumberFormat="1" applyFont="1" applyFill="1" applyBorder="1" applyAlignment="1">
      <alignment horizontal="center" vertical="center"/>
    </xf>
    <xf numFmtId="173" fontId="17" fillId="0" borderId="0"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72" fontId="17" fillId="0" borderId="0" xfId="0" applyNumberFormat="1" applyFont="1" applyFill="1" applyBorder="1" applyAlignment="1">
      <alignment horizontal="center" vertical="center"/>
    </xf>
    <xf numFmtId="0" fontId="0" fillId="0" borderId="0" xfId="0" applyFont="1" applyAlignment="1">
      <alignment horizontal="left" vertical="center" shrinkToFit="1"/>
    </xf>
    <xf numFmtId="0" fontId="0" fillId="5" borderId="3" xfId="0" applyFill="1" applyBorder="1" applyAlignment="1">
      <alignment horizontal="center" vertical="center"/>
    </xf>
    <xf numFmtId="0" fontId="0" fillId="5" borderId="3" xfId="0" applyFont="1"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165" fontId="0" fillId="0" borderId="3" xfId="0" applyNumberFormat="1" applyBorder="1" applyAlignment="1">
      <alignment horizontal="center" vertical="center"/>
    </xf>
    <xf numFmtId="0" fontId="0" fillId="0" borderId="3" xfId="0" applyFont="1" applyBorder="1" applyAlignment="1">
      <alignment horizontal="center" vertical="center"/>
    </xf>
    <xf numFmtId="0" fontId="0" fillId="5" borderId="3" xfId="0" applyFill="1" applyBorder="1" applyAlignment="1">
      <alignment vertical="center"/>
    </xf>
    <xf numFmtId="0" fontId="12" fillId="5" borderId="3" xfId="0" applyFont="1" applyFill="1" applyBorder="1" applyAlignment="1">
      <alignment vertical="center"/>
    </xf>
    <xf numFmtId="1" fontId="0" fillId="0" borderId="3" xfId="0" applyNumberFormat="1" applyBorder="1" applyAlignment="1">
      <alignment horizontal="center" vertical="center"/>
    </xf>
    <xf numFmtId="0" fontId="0" fillId="5" borderId="4" xfId="0" applyFont="1" applyFill="1" applyBorder="1" applyAlignment="1">
      <alignment vertical="center"/>
    </xf>
    <xf numFmtId="0" fontId="0" fillId="5" borderId="5" xfId="0" applyFill="1" applyBorder="1" applyAlignment="1">
      <alignment vertical="center"/>
    </xf>
    <xf numFmtId="0" fontId="0" fillId="0" borderId="6" xfId="0" applyBorder="1" applyAlignment="1">
      <alignment horizontal="left" vertical="center"/>
    </xf>
    <xf numFmtId="0" fontId="0" fillId="0" borderId="7" xfId="0" applyBorder="1" applyAlignment="1">
      <alignment vertical="center"/>
    </xf>
    <xf numFmtId="0" fontId="2" fillId="0" borderId="6" xfId="0" applyFont="1" applyBorder="1" applyAlignment="1">
      <alignment horizontal="left" vertical="center" inden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5" borderId="11" xfId="0" applyFill="1" applyBorder="1" applyAlignment="1">
      <alignment vertical="center"/>
    </xf>
    <xf numFmtId="0" fontId="0" fillId="0" borderId="12"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29">
      <alignment/>
      <protection/>
    </xf>
    <xf numFmtId="0" fontId="22" fillId="0" borderId="0" xfId="29" applyFont="1">
      <alignment/>
      <protection/>
    </xf>
    <xf numFmtId="0" fontId="0" fillId="0" borderId="0" xfId="29" applyAlignment="1">
      <alignment/>
      <protection/>
    </xf>
    <xf numFmtId="0" fontId="2" fillId="3" borderId="0" xfId="29" applyFont="1" applyFill="1" applyBorder="1" applyAlignment="1">
      <alignment vertical="center"/>
      <protection/>
    </xf>
    <xf numFmtId="0" fontId="0" fillId="3" borderId="0" xfId="29" applyFill="1" applyBorder="1" applyAlignment="1">
      <alignment vertical="center"/>
      <protection/>
    </xf>
    <xf numFmtId="0" fontId="0" fillId="0" borderId="0" xfId="29" applyAlignment="1">
      <alignment vertical="center"/>
      <protection/>
    </xf>
    <xf numFmtId="0" fontId="0" fillId="0" borderId="0" xfId="29" applyAlignment="1">
      <alignment horizontal="right" vertical="center"/>
      <protection/>
    </xf>
    <xf numFmtId="0" fontId="0" fillId="0" borderId="0" xfId="29" applyFill="1" applyAlignment="1">
      <alignment vertical="center"/>
      <protection/>
    </xf>
    <xf numFmtId="0" fontId="22" fillId="0" borderId="0" xfId="29" applyFont="1" applyFill="1">
      <alignment/>
      <protection/>
    </xf>
    <xf numFmtId="0" fontId="0" fillId="0" borderId="0" xfId="29" applyFill="1" applyAlignment="1">
      <alignment/>
      <protection/>
    </xf>
    <xf numFmtId="0" fontId="24" fillId="0" borderId="0" xfId="29" applyFont="1" applyFill="1">
      <alignment/>
      <protection/>
    </xf>
    <xf numFmtId="0" fontId="24" fillId="4" borderId="0" xfId="29" applyFont="1" applyFill="1" applyBorder="1" applyProtection="1">
      <alignment/>
      <protection locked="0"/>
    </xf>
    <xf numFmtId="0" fontId="22" fillId="0" borderId="0" xfId="29" applyFont="1" applyFill="1" applyAlignment="1">
      <alignment horizontal="center"/>
      <protection/>
    </xf>
    <xf numFmtId="0" fontId="24" fillId="0" borderId="0" xfId="29" applyFont="1" applyFill="1" applyBorder="1">
      <alignment/>
      <protection/>
    </xf>
    <xf numFmtId="0" fontId="25" fillId="0" borderId="0" xfId="29" applyFont="1" applyFill="1">
      <alignment/>
      <protection/>
    </xf>
    <xf numFmtId="1" fontId="25" fillId="0" borderId="15" xfId="29" applyNumberFormat="1" applyFont="1" applyFill="1" applyBorder="1" applyProtection="1">
      <alignment/>
      <protection/>
    </xf>
    <xf numFmtId="0" fontId="0" fillId="0" borderId="0" xfId="29" applyFill="1">
      <alignment/>
      <protection/>
    </xf>
    <xf numFmtId="0" fontId="0" fillId="0" borderId="0" xfId="29" applyFont="1">
      <alignment/>
      <protection/>
    </xf>
    <xf numFmtId="0" fontId="26" fillId="0" borderId="0" xfId="29" applyFont="1" applyAlignment="1">
      <alignment vertical="center"/>
      <protection/>
    </xf>
    <xf numFmtId="0" fontId="22" fillId="0" borderId="0" xfId="29" applyFont="1" applyProtection="1">
      <alignment/>
      <protection/>
    </xf>
    <xf numFmtId="0" fontId="24" fillId="0" borderId="0" xfId="29" applyFont="1" applyFill="1" applyProtection="1">
      <alignment/>
      <protection/>
    </xf>
    <xf numFmtId="0" fontId="24" fillId="0" borderId="0" xfId="29" applyFont="1" applyFill="1" applyBorder="1" applyProtection="1">
      <alignment/>
      <protection/>
    </xf>
    <xf numFmtId="0" fontId="22" fillId="0" borderId="0" xfId="29" applyFont="1" applyFill="1" applyProtection="1">
      <alignment/>
      <protection/>
    </xf>
    <xf numFmtId="0" fontId="22" fillId="0" borderId="0" xfId="29" applyFont="1" applyFill="1" applyAlignment="1" applyProtection="1">
      <alignment horizontal="center"/>
      <protection/>
    </xf>
    <xf numFmtId="0" fontId="25" fillId="0" borderId="16" xfId="29" applyFont="1" applyFill="1" applyBorder="1" applyProtection="1">
      <alignment/>
      <protection/>
    </xf>
    <xf numFmtId="0" fontId="25" fillId="0" borderId="17" xfId="29" applyFont="1" applyFill="1" applyBorder="1" applyProtection="1">
      <alignment/>
      <protection/>
    </xf>
    <xf numFmtId="0" fontId="0" fillId="0" borderId="0" xfId="29" applyProtection="1">
      <alignment/>
      <protection/>
    </xf>
    <xf numFmtId="0" fontId="0" fillId="0" borderId="0" xfId="29" applyFill="1" applyBorder="1" applyAlignment="1">
      <alignment vertical="center"/>
      <protection/>
    </xf>
    <xf numFmtId="0" fontId="0" fillId="0" borderId="0" xfId="29" applyFont="1" applyAlignment="1">
      <alignment vertical="center"/>
      <protection/>
    </xf>
    <xf numFmtId="0" fontId="0" fillId="4" borderId="0" xfId="29" applyFill="1" applyProtection="1">
      <alignment/>
      <protection locked="0"/>
    </xf>
    <xf numFmtId="0" fontId="0" fillId="5" borderId="3" xfId="29" applyFill="1" applyBorder="1" applyAlignment="1">
      <alignment horizontal="center" vertical="center"/>
      <protection/>
    </xf>
    <xf numFmtId="0" fontId="0" fillId="5" borderId="3" xfId="29" applyFont="1" applyFill="1" applyBorder="1" applyAlignment="1">
      <alignment horizontal="center" vertical="center"/>
      <protection/>
    </xf>
    <xf numFmtId="0" fontId="0" fillId="0" borderId="0" xfId="29" applyAlignment="1" quotePrefix="1">
      <alignment horizontal="center"/>
      <protection/>
    </xf>
    <xf numFmtId="1" fontId="0" fillId="0" borderId="0" xfId="29" applyNumberFormat="1">
      <alignment/>
      <protection/>
    </xf>
    <xf numFmtId="0" fontId="0" fillId="0" borderId="3" xfId="29" applyBorder="1" applyAlignment="1">
      <alignment horizontal="center" vertical="center"/>
      <protection/>
    </xf>
    <xf numFmtId="0" fontId="0" fillId="4" borderId="0" xfId="29" applyFill="1" applyAlignment="1" applyProtection="1">
      <alignment horizontal="right"/>
      <protection locked="0"/>
    </xf>
    <xf numFmtId="0" fontId="0" fillId="0" borderId="2" xfId="29" applyBorder="1">
      <alignment/>
      <protection/>
    </xf>
    <xf numFmtId="165" fontId="0" fillId="0" borderId="0" xfId="29" applyNumberFormat="1">
      <alignment/>
      <protection/>
    </xf>
    <xf numFmtId="165" fontId="0" fillId="0" borderId="2" xfId="29" applyNumberFormat="1" applyBorder="1">
      <alignment/>
      <protection/>
    </xf>
    <xf numFmtId="2" fontId="0" fillId="0" borderId="2" xfId="29" applyNumberFormat="1" applyBorder="1">
      <alignment/>
      <protection/>
    </xf>
    <xf numFmtId="0" fontId="0" fillId="0" borderId="0" xfId="29" applyAlignment="1">
      <alignment horizontal="center"/>
      <protection/>
    </xf>
    <xf numFmtId="0" fontId="2" fillId="0" borderId="16" xfId="29" applyFont="1" applyBorder="1">
      <alignment/>
      <protection/>
    </xf>
    <xf numFmtId="1" fontId="2" fillId="0" borderId="17" xfId="29" applyNumberFormat="1" applyFont="1" applyBorder="1">
      <alignment/>
      <protection/>
    </xf>
    <xf numFmtId="2" fontId="0" fillId="0" borderId="0" xfId="29" applyNumberFormat="1">
      <alignment/>
      <protection/>
    </xf>
    <xf numFmtId="0" fontId="0" fillId="0" borderId="0" xfId="30" applyFont="1" applyProtection="1">
      <alignment/>
      <protection/>
    </xf>
    <xf numFmtId="0" fontId="0" fillId="0" borderId="0" xfId="30" applyFont="1" applyFill="1" applyProtection="1">
      <alignment/>
      <protection/>
    </xf>
    <xf numFmtId="0" fontId="0" fillId="0" borderId="0" xfId="29" applyAlignment="1" applyProtection="1">
      <alignment vertical="center"/>
      <protection/>
    </xf>
    <xf numFmtId="0" fontId="0" fillId="0" borderId="0" xfId="29" applyFill="1" applyBorder="1" applyAlignment="1" applyProtection="1">
      <alignment horizontal="center" vertical="center"/>
      <protection/>
    </xf>
    <xf numFmtId="0" fontId="0" fillId="0" borderId="0" xfId="29" applyAlignment="1" applyProtection="1">
      <alignment horizontal="right" vertical="center"/>
      <protection/>
    </xf>
    <xf numFmtId="0" fontId="0" fillId="0" borderId="0" xfId="29" applyFill="1" applyBorder="1" applyAlignment="1" applyProtection="1">
      <alignment horizontal="center" vertical="center"/>
      <protection/>
    </xf>
    <xf numFmtId="0" fontId="0" fillId="0" borderId="0" xfId="29" applyFill="1" applyAlignment="1" applyProtection="1">
      <alignment vertical="center"/>
      <protection/>
    </xf>
    <xf numFmtId="0" fontId="2" fillId="3" borderId="0" xfId="29" applyFont="1" applyFill="1" applyBorder="1" applyAlignment="1" applyProtection="1">
      <alignment vertical="center"/>
      <protection/>
    </xf>
    <xf numFmtId="0" fontId="0" fillId="3" borderId="0" xfId="29" applyFill="1" applyBorder="1" applyAlignment="1" applyProtection="1">
      <alignment vertical="center"/>
      <protection/>
    </xf>
    <xf numFmtId="0" fontId="0" fillId="5" borderId="3" xfId="29" applyFill="1" applyBorder="1" applyAlignment="1" applyProtection="1">
      <alignment horizontal="center" vertical="center"/>
      <protection/>
    </xf>
    <xf numFmtId="0" fontId="0" fillId="0" borderId="3" xfId="29" applyBorder="1" applyAlignment="1" applyProtection="1">
      <alignment horizontal="center" vertical="center"/>
      <protection/>
    </xf>
    <xf numFmtId="0" fontId="0" fillId="0" borderId="0" xfId="30" applyFont="1" applyFill="1" applyBorder="1" applyAlignment="1" applyProtection="1">
      <alignment horizontal="left"/>
      <protection/>
    </xf>
    <xf numFmtId="0" fontId="0" fillId="0" borderId="0" xfId="30" applyFont="1" applyFill="1" applyBorder="1" applyAlignment="1" applyProtection="1">
      <alignment horizontal="right" indent="1"/>
      <protection/>
    </xf>
    <xf numFmtId="0" fontId="2" fillId="0" borderId="0" xfId="30" applyFont="1" applyBorder="1" applyAlignment="1" applyProtection="1">
      <alignment horizontal="right" indent="1"/>
      <protection/>
    </xf>
    <xf numFmtId="0" fontId="0" fillId="0" borderId="0" xfId="30" applyFont="1" applyFill="1" applyBorder="1" applyAlignment="1" applyProtection="1">
      <alignment horizontal="right"/>
      <protection/>
    </xf>
    <xf numFmtId="0" fontId="0" fillId="0" borderId="0" xfId="30" applyFont="1" applyBorder="1" applyAlignment="1" applyProtection="1">
      <alignment horizontal="left" indent="1"/>
      <protection/>
    </xf>
    <xf numFmtId="0" fontId="0" fillId="0" borderId="0" xfId="30" applyFont="1" applyBorder="1" applyProtection="1">
      <alignment/>
      <protection/>
    </xf>
    <xf numFmtId="0" fontId="0" fillId="0" borderId="0" xfId="29" applyFont="1" applyBorder="1" applyProtection="1">
      <alignment/>
      <protection/>
    </xf>
    <xf numFmtId="2" fontId="0" fillId="0" borderId="0" xfId="30" applyNumberFormat="1" applyFont="1" applyFill="1" applyBorder="1" applyAlignment="1" applyProtection="1">
      <alignment horizontal="right"/>
      <protection/>
    </xf>
    <xf numFmtId="0" fontId="2" fillId="0" borderId="0" xfId="30" applyFont="1" applyBorder="1" applyAlignment="1" applyProtection="1">
      <alignment horizontal="left" indent="4"/>
      <protection/>
    </xf>
    <xf numFmtId="0" fontId="0" fillId="4" borderId="0" xfId="30" applyFont="1" applyFill="1" applyBorder="1" applyAlignment="1" applyProtection="1">
      <alignment horizontal="right"/>
      <protection locked="0"/>
    </xf>
    <xf numFmtId="0" fontId="7" fillId="0" borderId="0" xfId="30" applyFont="1" applyBorder="1" applyAlignment="1" applyProtection="1">
      <alignment horizontal="center"/>
      <protection/>
    </xf>
    <xf numFmtId="0" fontId="29" fillId="0" borderId="0" xfId="30" applyFont="1" applyBorder="1" applyAlignment="1" applyProtection="1">
      <alignment horizontal="left" indent="4"/>
      <protection/>
    </xf>
    <xf numFmtId="0" fontId="7" fillId="0" borderId="0" xfId="30" applyFont="1" applyBorder="1" applyAlignment="1" applyProtection="1">
      <alignment horizontal="left" indent="4"/>
      <protection/>
    </xf>
    <xf numFmtId="0" fontId="30" fillId="0" borderId="0" xfId="30" applyFont="1" applyBorder="1" applyAlignment="1" applyProtection="1">
      <alignment horizontal="left" indent="4"/>
      <protection/>
    </xf>
    <xf numFmtId="165" fontId="0" fillId="0" borderId="0" xfId="30" applyNumberFormat="1" applyFont="1" applyFill="1" applyBorder="1" applyAlignment="1" applyProtection="1">
      <alignment horizontal="right"/>
      <protection/>
    </xf>
    <xf numFmtId="0" fontId="0" fillId="0" borderId="0" xfId="30" applyFont="1" applyFill="1" applyBorder="1" applyAlignment="1" applyProtection="1">
      <alignment horizontal="left" indent="1"/>
      <protection/>
    </xf>
    <xf numFmtId="165" fontId="2" fillId="0" borderId="0" xfId="30" applyNumberFormat="1" applyFont="1" applyFill="1" applyBorder="1" applyAlignment="1" applyProtection="1">
      <alignment horizontal="center"/>
      <protection/>
    </xf>
    <xf numFmtId="0" fontId="0" fillId="0" borderId="0" xfId="30" applyFont="1" applyAlignment="1" applyProtection="1">
      <alignment horizontal="left"/>
      <protection/>
    </xf>
    <xf numFmtId="0" fontId="31" fillId="0" borderId="0" xfId="30" applyFont="1" applyBorder="1" applyAlignment="1" applyProtection="1">
      <alignment horizontal="left" indent="1"/>
      <protection/>
    </xf>
    <xf numFmtId="2" fontId="0" fillId="4" borderId="0" xfId="30" applyNumberFormat="1" applyFont="1" applyFill="1" applyBorder="1" applyAlignment="1" applyProtection="1">
      <alignment horizontal="right"/>
      <protection locked="0"/>
    </xf>
    <xf numFmtId="0" fontId="32" fillId="0" borderId="0" xfId="30" applyFont="1" applyFill="1" applyAlignment="1" applyProtection="1">
      <alignment horizontal="left" indent="1"/>
      <protection/>
    </xf>
    <xf numFmtId="0" fontId="0" fillId="0" borderId="0" xfId="30" applyFont="1" applyFill="1" applyAlignment="1" applyProtection="1">
      <alignment horizontal="left" indent="1"/>
      <protection/>
    </xf>
    <xf numFmtId="0" fontId="34" fillId="6" borderId="0" xfId="28" applyFont="1" applyFill="1" applyBorder="1" applyAlignment="1" applyProtection="1">
      <alignment horizontal="right"/>
      <protection/>
    </xf>
    <xf numFmtId="0" fontId="9" fillId="0" borderId="0" xfId="30" applyFont="1" applyAlignment="1" applyProtection="1">
      <alignment horizontal="left"/>
      <protection/>
    </xf>
    <xf numFmtId="2" fontId="9" fillId="0" borderId="2" xfId="30" applyNumberFormat="1" applyFont="1" applyFill="1" applyBorder="1" applyAlignment="1" applyProtection="1">
      <alignment horizontal="right"/>
      <protection/>
    </xf>
    <xf numFmtId="0" fontId="0" fillId="0" borderId="0" xfId="30" applyFont="1" applyAlignment="1" applyProtection="1">
      <alignment horizontal="left" indent="1"/>
      <protection/>
    </xf>
    <xf numFmtId="0" fontId="0" fillId="0" borderId="0" xfId="29" applyAlignment="1" applyProtection="1">
      <alignment horizontal="center"/>
      <protection/>
    </xf>
    <xf numFmtId="0" fontId="9" fillId="0" borderId="0" xfId="30" applyFont="1" applyFill="1" applyBorder="1" applyAlignment="1" applyProtection="1">
      <alignment/>
      <protection/>
    </xf>
    <xf numFmtId="2" fontId="9" fillId="0" borderId="18" xfId="30" applyNumberFormat="1" applyFont="1" applyFill="1" applyBorder="1" applyAlignment="1" applyProtection="1">
      <alignment horizontal="right"/>
      <protection/>
    </xf>
    <xf numFmtId="2" fontId="9" fillId="0" borderId="19" xfId="30" applyNumberFormat="1" applyFont="1" applyFill="1" applyBorder="1" applyAlignment="1" applyProtection="1">
      <alignment horizontal="right"/>
      <protection/>
    </xf>
    <xf numFmtId="0" fontId="5" fillId="0" borderId="0" xfId="30" applyFont="1" applyBorder="1" applyAlignment="1" applyProtection="1">
      <alignment horizontal="left" indent="1"/>
      <protection/>
    </xf>
    <xf numFmtId="0" fontId="9" fillId="0" borderId="0" xfId="30" applyFont="1" applyFill="1" applyBorder="1" applyAlignment="1" applyProtection="1">
      <alignment horizontal="left"/>
      <protection/>
    </xf>
    <xf numFmtId="0" fontId="2" fillId="0" borderId="0" xfId="30" applyFont="1" applyProtection="1">
      <alignment/>
      <protection/>
    </xf>
    <xf numFmtId="0" fontId="21" fillId="0" borderId="0" xfId="30" applyFont="1" applyFill="1" applyBorder="1" applyAlignment="1" applyProtection="1">
      <alignment horizontal="right" indent="1"/>
      <protection/>
    </xf>
    <xf numFmtId="0" fontId="2" fillId="0" borderId="0" xfId="30" applyFont="1" applyBorder="1" applyAlignment="1" applyProtection="1">
      <alignment horizontal="left" indent="1"/>
      <protection/>
    </xf>
    <xf numFmtId="0" fontId="2" fillId="0" borderId="0" xfId="30" applyFont="1" applyFill="1" applyBorder="1" applyAlignment="1" applyProtection="1">
      <alignment horizontal="left" indent="1"/>
      <protection/>
    </xf>
    <xf numFmtId="2" fontId="2" fillId="0" borderId="0" xfId="30" applyNumberFormat="1" applyFont="1" applyFill="1" applyBorder="1" applyAlignment="1" applyProtection="1">
      <alignment horizontal="center"/>
      <protection/>
    </xf>
    <xf numFmtId="0" fontId="38" fillId="0" borderId="0" xfId="30" applyFont="1" applyFill="1" applyAlignment="1" applyProtection="1">
      <alignment horizontal="left" indent="1"/>
      <protection/>
    </xf>
    <xf numFmtId="0" fontId="39" fillId="0" borderId="0" xfId="30" applyFont="1" applyBorder="1" applyAlignment="1" applyProtection="1">
      <alignment horizontal="left" indent="1"/>
      <protection/>
    </xf>
    <xf numFmtId="2" fontId="0" fillId="0" borderId="0" xfId="30" applyNumberFormat="1" applyFont="1" applyFill="1" applyBorder="1" applyAlignment="1" applyProtection="1">
      <alignment horizontal="center"/>
      <protection/>
    </xf>
    <xf numFmtId="0" fontId="0" fillId="0" borderId="0" xfId="30" applyFont="1" applyFill="1" applyAlignment="1" applyProtection="1">
      <alignment horizontal="left"/>
      <protection/>
    </xf>
    <xf numFmtId="2" fontId="40" fillId="0" borderId="0" xfId="30" applyNumberFormat="1" applyFont="1" applyFill="1" applyBorder="1" applyAlignment="1" applyProtection="1">
      <alignment horizontal="right"/>
      <protection/>
    </xf>
    <xf numFmtId="0" fontId="9" fillId="0" borderId="18" xfId="30" applyFont="1" applyFill="1" applyBorder="1" applyAlignment="1" applyProtection="1">
      <alignment horizontal="left" indent="1"/>
      <protection/>
    </xf>
    <xf numFmtId="0" fontId="41" fillId="0" borderId="0" xfId="30" applyFont="1" applyProtection="1">
      <alignment/>
      <protection/>
    </xf>
    <xf numFmtId="0" fontId="0" fillId="0" borderId="0" xfId="29" applyFill="1" applyBorder="1" applyAlignment="1" applyProtection="1">
      <alignment horizontal="center" vertical="center"/>
      <protection locked="0"/>
    </xf>
    <xf numFmtId="0" fontId="0" fillId="0" borderId="0" xfId="29" applyFont="1" applyBorder="1">
      <alignment/>
      <protection/>
    </xf>
    <xf numFmtId="0" fontId="34" fillId="6" borderId="0" xfId="28" applyFont="1" applyFill="1" applyBorder="1" applyAlignment="1">
      <alignment horizontal="right"/>
    </xf>
    <xf numFmtId="0" fontId="2" fillId="0" borderId="0" xfId="29" applyFont="1" applyFill="1" applyBorder="1" applyAlignment="1">
      <alignment vertical="center"/>
      <protection/>
    </xf>
    <xf numFmtId="0" fontId="2" fillId="0" borderId="0" xfId="29" applyFont="1" applyFill="1" applyBorder="1" applyAlignment="1" applyProtection="1">
      <alignment vertical="center"/>
      <protection/>
    </xf>
    <xf numFmtId="0" fontId="0" fillId="0" borderId="0" xfId="29" applyFill="1" applyBorder="1" applyAlignment="1" applyProtection="1">
      <alignment vertical="center"/>
      <protection/>
    </xf>
    <xf numFmtId="0" fontId="0" fillId="0" borderId="0" xfId="30" applyFont="1" applyFill="1" applyBorder="1" applyProtection="1">
      <alignment/>
      <protection/>
    </xf>
    <xf numFmtId="0" fontId="0" fillId="0" borderId="0" xfId="29" applyFill="1" applyProtection="1">
      <alignment/>
      <protection/>
    </xf>
    <xf numFmtId="0" fontId="7" fillId="0" borderId="16" xfId="30" applyFont="1" applyFill="1" applyBorder="1" applyAlignment="1" applyProtection="1">
      <alignment horizontal="left" indent="1"/>
      <protection/>
    </xf>
    <xf numFmtId="2" fontId="7" fillId="0" borderId="17" xfId="30" applyNumberFormat="1" applyFont="1" applyFill="1" applyBorder="1" applyAlignment="1" applyProtection="1">
      <alignment horizontal="right"/>
      <protection/>
    </xf>
    <xf numFmtId="0" fontId="0" fillId="0" borderId="0" xfId="30" applyFont="1" applyBorder="1" applyProtection="1">
      <alignment/>
      <protection locked="0"/>
    </xf>
    <xf numFmtId="0" fontId="0" fillId="0" borderId="0" xfId="29" applyFill="1" applyBorder="1" applyAlignment="1">
      <alignment horizontal="center" vertical="center"/>
      <protection/>
    </xf>
    <xf numFmtId="0" fontId="0" fillId="5" borderId="3" xfId="29" applyFill="1" applyBorder="1" applyAlignment="1" applyProtection="1">
      <alignment horizontal="left" vertical="center"/>
      <protection/>
    </xf>
    <xf numFmtId="0" fontId="0" fillId="0" borderId="0" xfId="30" applyFont="1" applyBorder="1" applyAlignment="1" applyProtection="1">
      <alignment horizontal="right"/>
      <protection/>
    </xf>
    <xf numFmtId="0" fontId="0" fillId="0" borderId="20" xfId="0" applyFont="1" applyBorder="1" applyAlignment="1">
      <alignment horizontal="right"/>
    </xf>
    <xf numFmtId="0" fontId="0" fillId="0" borderId="21" xfId="30" applyFont="1" applyBorder="1" applyProtection="1">
      <alignment/>
      <protection/>
    </xf>
    <xf numFmtId="0" fontId="0" fillId="0" borderId="22" xfId="30" applyFont="1" applyBorder="1" applyAlignment="1" applyProtection="1">
      <alignment horizontal="left" indent="1"/>
      <protection/>
    </xf>
    <xf numFmtId="0" fontId="0" fillId="5" borderId="4" xfId="0" applyFont="1" applyFill="1" applyBorder="1" applyAlignment="1">
      <alignment horizontal="left" vertical="center" indent="1"/>
    </xf>
    <xf numFmtId="0" fontId="0" fillId="5" borderId="3" xfId="29" applyFont="1" applyFill="1" applyBorder="1" applyAlignment="1" applyProtection="1">
      <alignment horizontal="center" vertical="center"/>
      <protection/>
    </xf>
    <xf numFmtId="0" fontId="0" fillId="0" borderId="0" xfId="30" applyFont="1" applyAlignment="1" applyProtection="1">
      <alignment vertical="center"/>
      <protection/>
    </xf>
    <xf numFmtId="0" fontId="2" fillId="3" borderId="0" xfId="29" applyFont="1" applyFill="1" applyBorder="1" applyAlignment="1">
      <alignment/>
      <protection/>
    </xf>
    <xf numFmtId="0" fontId="2" fillId="3" borderId="0" xfId="29" applyFont="1" applyFill="1" applyBorder="1" applyAlignment="1" applyProtection="1">
      <alignment/>
      <protection/>
    </xf>
    <xf numFmtId="0" fontId="0" fillId="3" borderId="0" xfId="29" applyFill="1" applyBorder="1" applyAlignment="1" applyProtection="1">
      <alignment/>
      <protection/>
    </xf>
    <xf numFmtId="0" fontId="0" fillId="0" borderId="0" xfId="30" applyFont="1" applyBorder="1" applyAlignment="1" applyProtection="1">
      <alignment/>
      <protection/>
    </xf>
    <xf numFmtId="0" fontId="0" fillId="0" borderId="0" xfId="30" applyFont="1" applyAlignment="1" applyProtection="1">
      <alignment/>
      <protection/>
    </xf>
    <xf numFmtId="0" fontId="0" fillId="0" borderId="3" xfId="29" applyBorder="1" applyAlignment="1" applyProtection="1">
      <alignment horizontal="center"/>
      <protection/>
    </xf>
    <xf numFmtId="0" fontId="0" fillId="0" borderId="0" xfId="29" applyAlignment="1" applyProtection="1">
      <alignment/>
      <protection/>
    </xf>
    <xf numFmtId="0" fontId="0" fillId="3" borderId="0" xfId="29" applyFill="1" applyBorder="1" applyAlignment="1">
      <alignment/>
      <protection/>
    </xf>
    <xf numFmtId="0" fontId="0" fillId="0" borderId="3" xfId="29" applyBorder="1" applyAlignment="1">
      <alignment horizontal="center"/>
      <protection/>
    </xf>
    <xf numFmtId="0" fontId="2" fillId="6" borderId="0" xfId="29" applyFont="1" applyFill="1" applyBorder="1" applyAlignment="1">
      <alignment vertical="center"/>
      <protection/>
    </xf>
    <xf numFmtId="0" fontId="0" fillId="6" borderId="0" xfId="29" applyFill="1" applyBorder="1" applyAlignment="1">
      <alignment vertical="center"/>
      <protection/>
    </xf>
    <xf numFmtId="0" fontId="0" fillId="6" borderId="0" xfId="30" applyFont="1" applyFill="1" applyProtection="1">
      <alignment/>
      <protection/>
    </xf>
    <xf numFmtId="0" fontId="0" fillId="6" borderId="0" xfId="30" applyFont="1" applyFill="1" applyBorder="1" applyAlignment="1" applyProtection="1">
      <alignment horizontal="left" indent="1"/>
      <protection/>
    </xf>
    <xf numFmtId="0" fontId="0" fillId="6" borderId="0" xfId="29" applyFill="1">
      <alignment/>
      <protection/>
    </xf>
    <xf numFmtId="0" fontId="9" fillId="0" borderId="0" xfId="30" applyNumberFormat="1" applyFont="1" applyFill="1" applyBorder="1" applyAlignment="1" applyProtection="1">
      <alignment horizontal="left" indent="1"/>
      <protection/>
    </xf>
    <xf numFmtId="0" fontId="9" fillId="0" borderId="0" xfId="30" applyNumberFormat="1" applyFont="1" applyFill="1" applyBorder="1" applyAlignment="1" applyProtection="1">
      <alignment horizontal="right"/>
      <protection/>
    </xf>
    <xf numFmtId="0" fontId="7" fillId="0" borderId="0" xfId="30" applyFont="1" applyFill="1" applyBorder="1" applyAlignment="1" applyProtection="1">
      <alignment horizontal="left" indent="1"/>
      <protection/>
    </xf>
    <xf numFmtId="2" fontId="7" fillId="0" borderId="0" xfId="30" applyNumberFormat="1" applyFont="1" applyFill="1" applyBorder="1" applyAlignment="1" applyProtection="1">
      <alignment horizontal="right"/>
      <protection/>
    </xf>
    <xf numFmtId="0" fontId="0" fillId="0" borderId="0" xfId="29" applyBorder="1" applyAlignment="1">
      <alignment horizontal="center" vertical="center"/>
      <protection/>
    </xf>
    <xf numFmtId="0" fontId="0" fillId="0" borderId="0" xfId="29" applyBorder="1" applyAlignment="1">
      <alignment horizontal="center"/>
      <protection/>
    </xf>
    <xf numFmtId="0" fontId="0" fillId="6" borderId="0" xfId="29" applyFill="1" applyBorder="1" applyAlignment="1">
      <alignment horizontal="center" vertical="center"/>
      <protection/>
    </xf>
    <xf numFmtId="171" fontId="0" fillId="4" borderId="0" xfId="0" applyNumberFormat="1" applyFill="1" applyAlignment="1" applyProtection="1">
      <alignment horizontal="center" vertical="center"/>
      <protection/>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0" fillId="0" borderId="0" xfId="0" applyAlignment="1" applyProtection="1">
      <alignment vertical="center"/>
      <protection/>
    </xf>
    <xf numFmtId="0" fontId="2" fillId="3" borderId="0" xfId="0" applyFont="1" applyFill="1" applyBorder="1" applyAlignment="1" applyProtection="1">
      <alignment vertical="center"/>
      <protection/>
    </xf>
    <xf numFmtId="0" fontId="0" fillId="3" borderId="0" xfId="0"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left" vertical="center" indent="1"/>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173" fontId="0" fillId="0" borderId="2" xfId="0" applyNumberFormat="1" applyFont="1" applyFill="1" applyBorder="1" applyAlignment="1" applyProtection="1">
      <alignment horizontal="center" vertical="center"/>
      <protection/>
    </xf>
    <xf numFmtId="167" fontId="0" fillId="0" borderId="0" xfId="0" applyNumberFormat="1" applyAlignment="1" applyProtection="1">
      <alignment horizontal="left" vertical="center"/>
      <protection/>
    </xf>
    <xf numFmtId="170" fontId="7" fillId="0" borderId="1" xfId="0" applyNumberFormat="1" applyFont="1" applyBorder="1" applyAlignment="1" applyProtection="1">
      <alignment horizontal="center" vertical="center"/>
      <protection/>
    </xf>
    <xf numFmtId="0" fontId="0" fillId="0" borderId="0" xfId="0" applyFont="1" applyAlignment="1" applyProtection="1">
      <alignment horizontal="left" vertical="center" indent="1"/>
      <protection/>
    </xf>
    <xf numFmtId="0" fontId="16" fillId="0" borderId="0" xfId="0" applyFont="1" applyAlignment="1" applyProtection="1">
      <alignment vertical="center"/>
      <protection/>
    </xf>
    <xf numFmtId="0" fontId="0" fillId="0" borderId="0" xfId="0" applyFont="1" applyAlignment="1" applyProtection="1" quotePrefix="1">
      <alignment vertical="center"/>
      <protection/>
    </xf>
    <xf numFmtId="0" fontId="0" fillId="0" borderId="0" xfId="0" applyAlignment="1" applyProtection="1" quotePrefix="1">
      <alignment vertical="center"/>
      <protection/>
    </xf>
    <xf numFmtId="49" fontId="0" fillId="0" borderId="0" xfId="0" applyNumberFormat="1" applyFont="1" applyAlignment="1" applyProtection="1">
      <alignment vertical="center"/>
      <protection/>
    </xf>
    <xf numFmtId="167" fontId="0" fillId="0" borderId="0" xfId="0" applyNumberFormat="1" applyAlignment="1" applyProtection="1">
      <alignment vertical="center"/>
      <protection/>
    </xf>
    <xf numFmtId="49" fontId="0" fillId="0" borderId="0" xfId="0" applyNumberForma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vertical="center"/>
      <protection locked="0"/>
    </xf>
    <xf numFmtId="49" fontId="0" fillId="0" borderId="23" xfId="0" applyNumberFormat="1" applyBorder="1" applyAlignment="1" applyProtection="1">
      <alignment vertical="center"/>
      <protection locked="0"/>
    </xf>
    <xf numFmtId="49" fontId="0" fillId="0" borderId="23" xfId="0" applyNumberFormat="1" applyFont="1" applyBorder="1" applyAlignment="1" applyProtection="1">
      <alignment vertical="center"/>
      <protection locked="0"/>
    </xf>
    <xf numFmtId="0" fontId="4" fillId="0" borderId="4" xfId="0" applyFont="1" applyBorder="1" applyAlignment="1" applyProtection="1">
      <alignment horizontal="left" vertical="center" wrapText="1" indent="1"/>
      <protection/>
    </xf>
    <xf numFmtId="0" fontId="4" fillId="0" borderId="11" xfId="0" applyFont="1" applyBorder="1" applyAlignment="1" applyProtection="1">
      <alignment horizontal="left" vertical="center" wrapText="1" indent="1"/>
      <protection/>
    </xf>
    <xf numFmtId="0" fontId="4" fillId="0" borderId="5" xfId="0" applyFont="1" applyBorder="1" applyAlignment="1" applyProtection="1">
      <alignment horizontal="left" vertical="center" wrapText="1" indent="1"/>
      <protection/>
    </xf>
    <xf numFmtId="0" fontId="15" fillId="0" borderId="13" xfId="0" applyFont="1" applyBorder="1" applyAlignment="1" applyProtection="1">
      <alignment horizontal="left" vertical="center" wrapText="1"/>
      <protection/>
    </xf>
    <xf numFmtId="0" fontId="15" fillId="0" borderId="13" xfId="29" applyFont="1" applyBorder="1" applyAlignment="1">
      <alignment horizontal="left" vertical="center" wrapText="1"/>
      <protection/>
    </xf>
    <xf numFmtId="0" fontId="15" fillId="0" borderId="13" xfId="29" applyFont="1" applyBorder="1" applyAlignment="1">
      <alignment horizontal="left" vertical="center" wrapText="1"/>
      <protection/>
    </xf>
    <xf numFmtId="49" fontId="0" fillId="0" borderId="24" xfId="0" applyNumberFormat="1" applyFont="1" applyFill="1" applyBorder="1" applyAlignment="1" applyProtection="1">
      <alignment horizontal="left" vertical="center"/>
      <protection locked="0"/>
    </xf>
    <xf numFmtId="49" fontId="0" fillId="0" borderId="24"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49" fontId="0" fillId="0" borderId="24" xfId="0" applyNumberFormat="1" applyBorder="1" applyAlignment="1" applyProtection="1">
      <alignment horizontal="right" vertical="center"/>
      <protection locked="0"/>
    </xf>
    <xf numFmtId="49" fontId="0" fillId="0" borderId="24" xfId="0" applyNumberFormat="1" applyBorder="1" applyAlignment="1" applyProtection="1">
      <alignment vertical="center"/>
      <protection locked="0"/>
    </xf>
    <xf numFmtId="49" fontId="0" fillId="0"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15" fillId="0" borderId="13" xfId="0" applyFont="1" applyBorder="1" applyAlignment="1">
      <alignment horizontal="left" vertical="center" wrapText="1"/>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1" xfId="0" applyFill="1" applyBorder="1" applyAlignment="1">
      <alignment horizontal="center" vertical="center"/>
    </xf>
    <xf numFmtId="0" fontId="0" fillId="5" borderId="5" xfId="0"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166" fontId="0" fillId="0" borderId="0" xfId="0" applyNumberFormat="1" applyBorder="1" applyAlignment="1">
      <alignment horizontal="left" vertical="center"/>
    </xf>
    <xf numFmtId="166" fontId="0" fillId="0" borderId="7" xfId="0" applyNumberFormat="1" applyBorder="1" applyAlignment="1">
      <alignment horizontal="left" vertical="center"/>
    </xf>
    <xf numFmtId="0" fontId="4" fillId="0" borderId="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5" xfId="0" applyFont="1" applyBorder="1" applyAlignment="1">
      <alignment horizontal="left" vertical="center" wrapText="1" indent="1"/>
    </xf>
    <xf numFmtId="0" fontId="0" fillId="0" borderId="0" xfId="29" applyFill="1" applyBorder="1" applyAlignment="1" applyProtection="1">
      <alignment horizontal="center" vertical="center"/>
      <protection/>
    </xf>
    <xf numFmtId="0" fontId="0" fillId="5" borderId="25" xfId="29" applyFill="1" applyBorder="1" applyAlignment="1" applyProtection="1">
      <alignment horizontal="center" vertical="center"/>
      <protection/>
    </xf>
    <xf numFmtId="0" fontId="0" fillId="0" borderId="26" xfId="0" applyBorder="1" applyAlignment="1">
      <alignment/>
    </xf>
    <xf numFmtId="0" fontId="0" fillId="0" borderId="27" xfId="0" applyBorder="1" applyAlignment="1">
      <alignment/>
    </xf>
    <xf numFmtId="0" fontId="7" fillId="0" borderId="0" xfId="30" applyFont="1" applyFill="1" applyAlignment="1" applyProtection="1">
      <alignment horizontal="left" indent="1"/>
      <protection/>
    </xf>
    <xf numFmtId="0" fontId="0" fillId="0" borderId="0" xfId="30" applyFont="1" applyFill="1" applyBorder="1" applyAlignment="1" applyProtection="1">
      <alignment horizontal="left"/>
      <protection/>
    </xf>
    <xf numFmtId="0" fontId="0" fillId="0" borderId="0" xfId="29" applyAlignment="1" applyProtection="1">
      <alignment horizontal="left"/>
      <protection/>
    </xf>
    <xf numFmtId="0" fontId="0" fillId="0" borderId="0" xfId="29" applyAlignment="1">
      <alignment horizontal="left"/>
      <protection/>
    </xf>
    <xf numFmtId="0" fontId="0" fillId="0" borderId="0" xfId="29" applyFill="1" applyBorder="1" applyAlignment="1" applyProtection="1">
      <alignment horizontal="center" vertical="center"/>
      <protection locked="0"/>
    </xf>
    <xf numFmtId="49" fontId="0" fillId="0" borderId="24" xfId="0" applyNumberFormat="1" applyBorder="1" applyAlignment="1" applyProtection="1">
      <alignment horizontal="left" vertical="center"/>
      <protection locked="0"/>
    </xf>
  </cellXfs>
  <cellStyles count="17">
    <cellStyle name="Normal" xfId="0"/>
    <cellStyle name="Percent" xfId="15"/>
    <cellStyle name="Currency" xfId="16"/>
    <cellStyle name="Currency [0]" xfId="17"/>
    <cellStyle name="Comma" xfId="18"/>
    <cellStyle name="Comma [0]" xfId="19"/>
    <cellStyle name="Hyperlink" xfId="20"/>
    <cellStyle name="Besuchter Hyperlink" xfId="21"/>
    <cellStyle name="Hyperlink" xfId="22"/>
    <cellStyle name="Besuchter Hyperlink" xfId="23"/>
    <cellStyle name="Hyperlink" xfId="24"/>
    <cellStyle name="Besuchter Hyperlink" xfId="25"/>
    <cellStyle name="Hyperlink" xfId="26"/>
    <cellStyle name="Besuchter Hyperlink" xfId="27"/>
    <cellStyle name="Gut" xfId="28"/>
    <cellStyle name="Standard 2" xfId="29"/>
    <cellStyle name="Standard_IK_BEM_20071" xfId="30"/>
  </cellStyles>
  <dxfs count="4">
    <dxf>
      <fill>
        <patternFill>
          <bgColor theme="0" tint="-0.149959996342659"/>
        </patternFill>
      </fill>
      <border/>
    </dxf>
    <dxf>
      <fill>
        <patternFill>
          <bgColor indexed="10"/>
        </patternFill>
      </fill>
      <border/>
    </dxf>
    <dxf>
      <fill>
        <patternFill>
          <bgColor theme="0" tint="-0.149959996342659"/>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33</xdr:row>
      <xdr:rowOff>66675</xdr:rowOff>
    </xdr:from>
    <xdr:to>
      <xdr:col>17</xdr:col>
      <xdr:colOff>428625</xdr:colOff>
      <xdr:row>37</xdr:row>
      <xdr:rowOff>9525</xdr:rowOff>
    </xdr:to>
    <xdr:pic>
      <xdr:nvPicPr>
        <xdr:cNvPr id="3" name="Picture 7"/>
        <xdr:cNvPicPr preferRelativeResize="1">
          <a:picLocks noChangeAspect="1"/>
        </xdr:cNvPicPr>
      </xdr:nvPicPr>
      <xdr:blipFill>
        <a:blip r:embed="rId1">
          <a:extLst>
            <a:ext uri="{28A0092B-C50C-407E-A947-70E740481C1C}">
              <a14:useLocalDpi xmlns:a14="http://schemas.microsoft.com/office/drawing/2010/main" val="0"/>
            </a:ext>
          </a:extLst>
        </a:blip>
        <a:srcRect r="2828"/>
        <a:stretch>
          <a:fillRect/>
        </a:stretch>
      </xdr:blipFill>
      <xdr:spPr bwMode="auto">
        <a:xfrm>
          <a:off x="9363075" y="6305550"/>
          <a:ext cx="2686050" cy="590550"/>
        </a:xfrm>
        <a:prstGeom prst="rect">
          <a:avLst/>
        </a:prstGeom>
        <a:noFill/>
        <a:ln>
          <a:noFill/>
        </a:ln>
        <a:extLst>
          <a:ext uri="{909E8E84-426E-40DD-AFC4-6F175D3DCCD1}">
            <a14:hiddenFill xmlns:a14="http://schemas.microsoft.com/office/drawing/2010/main">
              <a:solidFill>
                <a:srgbClr val="DE9F00"/>
              </a:solidFill>
            </a14:hiddenFill>
          </a:ext>
          <a:ext uri="{91240B29-F687-4F45-9708-019B960494DF}">
            <a14:hiddenLine xmlns:a14="http://schemas.microsoft.com/office/drawing/2010/main" w="9525">
              <a:solidFill>
                <a:srgbClr val="333333"/>
              </a:solidFill>
              <a:miter lim="800000"/>
              <a:headEnd/>
              <a:tailEnd/>
            </a14:hiddenLine>
          </a:ext>
          <a:ext uri="{AF507438-7753-43E0-B8FC-AC1667EBCBE1}">
            <a14:hiddenEffects xmlns:a14="http://schemas.microsoft.com/office/drawing/2010/main">
              <a:effectLst>
                <a:outerShdw dist="35921" dir="2700000" algn="ctr" rotWithShape="0">
                  <a:srgbClr val="C0C0C0"/>
                </a:outerShdw>
              </a:effectLst>
            </a14:hiddenEffects>
          </a:ext>
        </a:extLst>
      </xdr:spPr>
    </xdr:pic>
    <xdr:clientData/>
  </xdr:twoCellAnchor>
  <xdr:twoCellAnchor editAs="oneCell">
    <xdr:from>
      <xdr:col>0</xdr:col>
      <xdr:colOff>0</xdr:colOff>
      <xdr:row>29</xdr:row>
      <xdr:rowOff>76200</xdr:rowOff>
    </xdr:from>
    <xdr:to>
      <xdr:col>4</xdr:col>
      <xdr:colOff>495300</xdr:colOff>
      <xdr:row>33</xdr:row>
      <xdr:rowOff>47625</xdr:rowOff>
    </xdr:to>
    <xdr:pic>
      <xdr:nvPicPr>
        <xdr:cNvPr id="4" name="Grafik 2"/>
        <xdr:cNvPicPr preferRelativeResize="1">
          <a:picLocks noChangeAspect="1"/>
        </xdr:cNvPicPr>
      </xdr:nvPicPr>
      <xdr:blipFill>
        <a:blip r:embed="rId2"/>
        <a:stretch>
          <a:fillRect/>
        </a:stretch>
      </xdr:blipFill>
      <xdr:spPr>
        <a:xfrm>
          <a:off x="0" y="5734050"/>
          <a:ext cx="3467100" cy="552450"/>
        </a:xfrm>
        <a:prstGeom prst="rect">
          <a:avLst/>
        </a:prstGeom>
        <a:ln>
          <a:noFill/>
        </a:ln>
      </xdr:spPr>
    </xdr:pic>
    <xdr:clientData/>
  </xdr:twoCellAnchor>
  <xdr:twoCellAnchor editAs="oneCell">
    <xdr:from>
      <xdr:col>1</xdr:col>
      <xdr:colOff>9525</xdr:colOff>
      <xdr:row>41</xdr:row>
      <xdr:rowOff>57150</xdr:rowOff>
    </xdr:from>
    <xdr:to>
      <xdr:col>2</xdr:col>
      <xdr:colOff>504825</xdr:colOff>
      <xdr:row>44</xdr:row>
      <xdr:rowOff>0</xdr:rowOff>
    </xdr:to>
    <xdr:pic>
      <xdr:nvPicPr>
        <xdr:cNvPr id="5" name="Grafik 3"/>
        <xdr:cNvPicPr preferRelativeResize="1">
          <a:picLocks noChangeAspect="1"/>
        </xdr:cNvPicPr>
      </xdr:nvPicPr>
      <xdr:blipFill>
        <a:blip r:embed="rId3"/>
        <a:stretch>
          <a:fillRect/>
        </a:stretch>
      </xdr:blipFill>
      <xdr:spPr>
        <a:xfrm>
          <a:off x="238125" y="7648575"/>
          <a:ext cx="1485900" cy="381000"/>
        </a:xfrm>
        <a:prstGeom prst="rect">
          <a:avLst/>
        </a:prstGeom>
        <a:ln>
          <a:noFill/>
        </a:ln>
      </xdr:spPr>
    </xdr:pic>
    <xdr:clientData/>
  </xdr:twoCellAnchor>
  <xdr:twoCellAnchor editAs="oneCell">
    <xdr:from>
      <xdr:col>1</xdr:col>
      <xdr:colOff>9525</xdr:colOff>
      <xdr:row>43</xdr:row>
      <xdr:rowOff>95250</xdr:rowOff>
    </xdr:from>
    <xdr:to>
      <xdr:col>3</xdr:col>
      <xdr:colOff>114300</xdr:colOff>
      <xdr:row>45</xdr:row>
      <xdr:rowOff>66675</xdr:rowOff>
    </xdr:to>
    <xdr:pic>
      <xdr:nvPicPr>
        <xdr:cNvPr id="6" name="Grafik 4"/>
        <xdr:cNvPicPr preferRelativeResize="1">
          <a:picLocks noChangeAspect="1"/>
        </xdr:cNvPicPr>
      </xdr:nvPicPr>
      <xdr:blipFill>
        <a:blip r:embed="rId4"/>
        <a:stretch>
          <a:fillRect/>
        </a:stretch>
      </xdr:blipFill>
      <xdr:spPr>
        <a:xfrm>
          <a:off x="238125" y="7962900"/>
          <a:ext cx="2124075" cy="333375"/>
        </a:xfrm>
        <a:prstGeom prst="rect">
          <a:avLst/>
        </a:prstGeom>
        <a:ln>
          <a:noFill/>
        </a:ln>
      </xdr:spPr>
    </xdr:pic>
    <xdr:clientData/>
  </xdr:twoCellAnchor>
  <xdr:twoCellAnchor editAs="oneCell">
    <xdr:from>
      <xdr:col>4</xdr:col>
      <xdr:colOff>923925</xdr:colOff>
      <xdr:row>47</xdr:row>
      <xdr:rowOff>38100</xdr:rowOff>
    </xdr:from>
    <xdr:to>
      <xdr:col>8</xdr:col>
      <xdr:colOff>495300</xdr:colOff>
      <xdr:row>50</xdr:row>
      <xdr:rowOff>76200</xdr:rowOff>
    </xdr:to>
    <xdr:pic>
      <xdr:nvPicPr>
        <xdr:cNvPr id="7" name="Grafik 5"/>
        <xdr:cNvPicPr preferRelativeResize="1">
          <a:picLocks noChangeAspect="1"/>
        </xdr:cNvPicPr>
      </xdr:nvPicPr>
      <xdr:blipFill>
        <a:blip r:embed="rId5"/>
        <a:stretch>
          <a:fillRect/>
        </a:stretch>
      </xdr:blipFill>
      <xdr:spPr>
        <a:xfrm>
          <a:off x="3895725" y="8667750"/>
          <a:ext cx="2705100" cy="523875"/>
        </a:xfrm>
        <a:prstGeom prst="rect">
          <a:avLst/>
        </a:prstGeom>
        <a:ln>
          <a:noFill/>
        </a:ln>
      </xdr:spPr>
    </xdr:pic>
    <xdr:clientData/>
  </xdr:twoCellAnchor>
  <xdr:twoCellAnchor editAs="oneCell">
    <xdr:from>
      <xdr:col>8</xdr:col>
      <xdr:colOff>133350</xdr:colOff>
      <xdr:row>52</xdr:row>
      <xdr:rowOff>19050</xdr:rowOff>
    </xdr:from>
    <xdr:to>
      <xdr:col>11</xdr:col>
      <xdr:colOff>28575</xdr:colOff>
      <xdr:row>55</xdr:row>
      <xdr:rowOff>9525</xdr:rowOff>
    </xdr:to>
    <xdr:pic>
      <xdr:nvPicPr>
        <xdr:cNvPr id="8" name="Grafik 6"/>
        <xdr:cNvPicPr preferRelativeResize="1">
          <a:picLocks noChangeAspect="1"/>
        </xdr:cNvPicPr>
      </xdr:nvPicPr>
      <xdr:blipFill>
        <a:blip r:embed="rId6"/>
        <a:stretch>
          <a:fillRect/>
        </a:stretch>
      </xdr:blipFill>
      <xdr:spPr>
        <a:xfrm>
          <a:off x="6238875" y="9496425"/>
          <a:ext cx="2324100" cy="504825"/>
        </a:xfrm>
        <a:prstGeom prst="rect">
          <a:avLst/>
        </a:prstGeom>
        <a:ln>
          <a:noFill/>
        </a:ln>
      </xdr:spPr>
    </xdr:pic>
    <xdr:clientData/>
  </xdr:twoCellAnchor>
  <xdr:twoCellAnchor editAs="oneCell">
    <xdr:from>
      <xdr:col>6</xdr:col>
      <xdr:colOff>714375</xdr:colOff>
      <xdr:row>68</xdr:row>
      <xdr:rowOff>28575</xdr:rowOff>
    </xdr:from>
    <xdr:to>
      <xdr:col>10</xdr:col>
      <xdr:colOff>200025</xdr:colOff>
      <xdr:row>71</xdr:row>
      <xdr:rowOff>0</xdr:rowOff>
    </xdr:to>
    <xdr:pic>
      <xdr:nvPicPr>
        <xdr:cNvPr id="9" name="Grafik 7"/>
        <xdr:cNvPicPr preferRelativeResize="1">
          <a:picLocks noChangeAspect="1"/>
        </xdr:cNvPicPr>
      </xdr:nvPicPr>
      <xdr:blipFill>
        <a:blip r:embed="rId7"/>
        <a:srcRect b="9178"/>
        <a:stretch>
          <a:fillRect/>
        </a:stretch>
      </xdr:blipFill>
      <xdr:spPr>
        <a:xfrm>
          <a:off x="5372100" y="11696700"/>
          <a:ext cx="2638425" cy="523875"/>
        </a:xfrm>
        <a:prstGeom prst="rect">
          <a:avLst/>
        </a:prstGeom>
        <a:ln>
          <a:noFill/>
        </a:ln>
      </xdr:spPr>
    </xdr:pic>
    <xdr:clientData/>
  </xdr:twoCellAnchor>
  <xdr:twoCellAnchor editAs="oneCell">
    <xdr:from>
      <xdr:col>6</xdr:col>
      <xdr:colOff>190500</xdr:colOff>
      <xdr:row>29</xdr:row>
      <xdr:rowOff>66675</xdr:rowOff>
    </xdr:from>
    <xdr:to>
      <xdr:col>10</xdr:col>
      <xdr:colOff>381000</xdr:colOff>
      <xdr:row>39</xdr:row>
      <xdr:rowOff>142875</xdr:rowOff>
    </xdr:to>
    <xdr:pic>
      <xdr:nvPicPr>
        <xdr:cNvPr id="10" name="Grafik 1"/>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4848225" y="5724525"/>
          <a:ext cx="334327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10</xdr:row>
      <xdr:rowOff>114300</xdr:rowOff>
    </xdr:from>
    <xdr:to>
      <xdr:col>8</xdr:col>
      <xdr:colOff>790575</xdr:colOff>
      <xdr:row>23</xdr:row>
      <xdr:rowOff>104775</xdr:rowOff>
    </xdr:to>
    <xdr:grpSp>
      <xdr:nvGrpSpPr>
        <xdr:cNvPr id="2" name="Gruppieren 5"/>
        <xdr:cNvGrpSpPr>
          <a:grpSpLocks/>
        </xdr:cNvGrpSpPr>
      </xdr:nvGrpSpPr>
      <xdr:grpSpPr bwMode="auto">
        <a:xfrm>
          <a:off x="4352925" y="2286000"/>
          <a:ext cx="2543175" cy="2590800"/>
          <a:chOff x="609527" y="9798434"/>
          <a:chExt cx="3114675" cy="1930017"/>
        </a:xfrm>
      </xdr:grpSpPr>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527" y="9798434"/>
            <a:ext cx="3114675" cy="1752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feld 3"/>
          <xdr:cNvSpPr txBox="1"/>
        </xdr:nvSpPr>
        <xdr:spPr>
          <a:xfrm>
            <a:off x="1134350" y="11259939"/>
            <a:ext cx="1650778" cy="46851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 [m²]= base</a:t>
            </a:r>
            <a:r>
              <a:rPr lang="de-DE" sz="1000" baseline="0">
                <a:latin typeface="Arial" panose="020B0604020202020204" pitchFamily="34" charset="0"/>
                <a:cs typeface="Arial" panose="020B0604020202020204" pitchFamily="34" charset="0"/>
              </a:rPr>
              <a:t> area</a:t>
            </a:r>
            <a:endParaRPr lang="de-DE" sz="1000">
              <a:latin typeface="Arial" panose="020B0604020202020204" pitchFamily="34" charset="0"/>
              <a:cs typeface="Arial" panose="020B0604020202020204" pitchFamily="34" charset="0"/>
            </a:endParaRPr>
          </a:p>
        </xdr:txBody>
      </xdr:sp>
      <xdr:sp macro="" textlink="">
        <xdr:nvSpPr>
          <xdr:cNvPr id="5" name="Textfeld 4"/>
          <xdr:cNvSpPr txBox="1"/>
        </xdr:nvSpPr>
        <xdr:spPr>
          <a:xfrm>
            <a:off x="1110990" y="10430032"/>
            <a:ext cx="1329966" cy="41157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C [m]= circumference</a:t>
            </a:r>
          </a:p>
        </xdr:txBody>
      </xdr:sp>
    </xdr:grpSp>
    <xdr:clientData/>
  </xdr:twoCellAnchor>
  <xdr:twoCellAnchor>
    <xdr:from>
      <xdr:col>5</xdr:col>
      <xdr:colOff>238125</xdr:colOff>
      <xdr:row>23</xdr:row>
      <xdr:rowOff>142875</xdr:rowOff>
    </xdr:from>
    <xdr:to>
      <xdr:col>9</xdr:col>
      <xdr:colOff>200025</xdr:colOff>
      <xdr:row>33</xdr:row>
      <xdr:rowOff>104775</xdr:rowOff>
    </xdr:to>
    <xdr:pic>
      <xdr:nvPicPr>
        <xdr:cNvPr id="6" name="Grafik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171950" y="4914900"/>
          <a:ext cx="311467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34</xdr:row>
      <xdr:rowOff>0</xdr:rowOff>
    </xdr:from>
    <xdr:to>
      <xdr:col>8</xdr:col>
      <xdr:colOff>314325</xdr:colOff>
      <xdr:row>36</xdr:row>
      <xdr:rowOff>142875</xdr:rowOff>
    </xdr:to>
    <xdr:sp macro="" textlink="">
      <xdr:nvSpPr>
        <xdr:cNvPr id="7" name="Textfeld 6"/>
        <xdr:cNvSpPr txBox="1"/>
      </xdr:nvSpPr>
      <xdr:spPr bwMode="auto">
        <a:xfrm>
          <a:off x="4752975" y="6858000"/>
          <a:ext cx="1666875" cy="466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arrangement</a:t>
          </a:r>
          <a:r>
            <a:rPr lang="de-DE" sz="1000" baseline="0">
              <a:latin typeface="Arial" panose="020B0604020202020204" pitchFamily="34" charset="0"/>
              <a:cs typeface="Arial" panose="020B0604020202020204" pitchFamily="34" charset="0"/>
            </a:rPr>
            <a:t> of clips</a:t>
          </a:r>
          <a:r>
            <a:rPr lang="de-DE" sz="1000">
              <a:latin typeface="Arial" panose="020B0604020202020204" pitchFamily="34" charset="0"/>
              <a:cs typeface="Arial" panose="020B0604020202020204" pitchFamily="34" charset="0"/>
            </a:rPr>
            <a:t> for</a:t>
          </a:r>
          <a:r>
            <a:rPr lang="de-DE" sz="1000" baseline="0">
              <a:latin typeface="Arial" panose="020B0604020202020204" pitchFamily="34" charset="0"/>
              <a:cs typeface="Arial" panose="020B0604020202020204" pitchFamily="34" charset="0"/>
            </a:rPr>
            <a:t> step of fixings </a:t>
          </a:r>
          <a:r>
            <a:rPr lang="de-DE" sz="1000">
              <a:latin typeface="Arial" panose="020B0604020202020204" pitchFamily="34" charset="0"/>
              <a:cs typeface="Arial" panose="020B0604020202020204" pitchFamily="34" charset="0"/>
            </a:rPr>
            <a:t> t=3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11</xdr:row>
      <xdr:rowOff>95250</xdr:rowOff>
    </xdr:from>
    <xdr:to>
      <xdr:col>9</xdr:col>
      <xdr:colOff>704850</xdr:colOff>
      <xdr:row>22</xdr:row>
      <xdr:rowOff>19050</xdr:rowOff>
    </xdr:to>
    <xdr:pic>
      <xdr:nvPicPr>
        <xdr:cNvPr id="2"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72050" y="2466975"/>
          <a:ext cx="28194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647700</xdr:colOff>
      <xdr:row>15</xdr:row>
      <xdr:rowOff>133350</xdr:rowOff>
    </xdr:from>
    <xdr:to>
      <xdr:col>8</xdr:col>
      <xdr:colOff>723900</xdr:colOff>
      <xdr:row>17</xdr:row>
      <xdr:rowOff>104775</xdr:rowOff>
    </xdr:to>
    <xdr:sp macro="" textlink="">
      <xdr:nvSpPr>
        <xdr:cNvPr id="3" name="Textfeld 2"/>
        <xdr:cNvSpPr txBox="1"/>
      </xdr:nvSpPr>
      <xdr:spPr>
        <a:xfrm>
          <a:off x="5305425" y="3305175"/>
          <a:ext cx="1524000" cy="371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 [m²]= size</a:t>
          </a:r>
          <a:r>
            <a:rPr lang="de-DE" sz="1000" baseline="0">
              <a:latin typeface="Arial" panose="020B0604020202020204" pitchFamily="34" charset="0"/>
              <a:cs typeface="Arial" panose="020B0604020202020204" pitchFamily="34" charset="0"/>
            </a:rPr>
            <a:t> of the area</a:t>
          </a:r>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kolbpete\Desktop\Kopie%20von%20Bemessung_IK_Sonder_040706a_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gabe"/>
      <sheetName val="Statik"/>
    </sheetNames>
    <sheetDataSet>
      <sheetData sheetId="0">
        <row r="97">
          <cell r="K97" t="str">
            <v>Lager</v>
          </cell>
          <cell r="L97" t="str">
            <v>Höhe</v>
          </cell>
          <cell r="M97" t="str">
            <v>Breite</v>
          </cell>
        </row>
        <row r="98">
          <cell r="K98">
            <v>12</v>
          </cell>
          <cell r="L98">
            <v>40</v>
          </cell>
          <cell r="M98">
            <v>40</v>
          </cell>
        </row>
        <row r="99">
          <cell r="K99">
            <v>14</v>
          </cell>
          <cell r="L99">
            <v>40</v>
          </cell>
          <cell r="M99">
            <v>60</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showRowColHeaders="0" tabSelected="1" view="pageLayout" showRuler="0" zoomScale="90" zoomScalePageLayoutView="90" workbookViewId="0" topLeftCell="A1">
      <selection activeCell="B21" sqref="B21"/>
    </sheetView>
  </sheetViews>
  <sheetFormatPr defaultColWidth="10.8515625" defaultRowHeight="12.75"/>
  <cols>
    <col min="1" max="1" width="3.421875" style="1" customWidth="1"/>
    <col min="2" max="2" width="14.8515625" style="1" customWidth="1"/>
    <col min="3" max="3" width="15.421875" style="1" customWidth="1"/>
    <col min="4" max="4" width="10.8515625" style="1" customWidth="1"/>
    <col min="5" max="5" width="14.421875" style="1" customWidth="1"/>
    <col min="6" max="8" width="10.8515625" style="1" customWidth="1"/>
    <col min="9" max="9" width="14.7109375" style="1" customWidth="1"/>
    <col min="10" max="11" width="10.8515625" style="1" customWidth="1"/>
    <col min="12" max="13" width="5.7109375" style="1" customWidth="1"/>
    <col min="14" max="16" width="10.7109375" style="1" customWidth="1"/>
    <col min="17" max="17" width="2.7109375" style="1" customWidth="1"/>
    <col min="18" max="19" width="10.7109375" style="1" customWidth="1"/>
    <col min="20" max="20" width="2.7109375" style="1" customWidth="1"/>
    <col min="21" max="23" width="10.7109375" style="1" customWidth="1"/>
    <col min="24" max="16384" width="10.8515625" style="1" customWidth="1"/>
  </cols>
  <sheetData>
    <row r="1" spans="1:12" ht="12.75">
      <c r="A1" s="60"/>
      <c r="B1" s="60"/>
      <c r="C1" s="60"/>
      <c r="D1" s="60"/>
      <c r="E1" s="60"/>
      <c r="F1" s="60"/>
      <c r="G1" s="60"/>
      <c r="H1" s="60"/>
      <c r="I1" s="60"/>
      <c r="J1" s="60"/>
      <c r="K1" s="60"/>
      <c r="L1" s="60"/>
    </row>
    <row r="2" spans="1:26" ht="50.1" customHeight="1">
      <c r="A2" s="259" t="s">
        <v>269</v>
      </c>
      <c r="B2" s="259"/>
      <c r="C2" s="259"/>
      <c r="D2" s="259"/>
      <c r="E2" s="259"/>
      <c r="F2" s="259"/>
      <c r="G2" s="259"/>
      <c r="H2" s="259"/>
      <c r="I2" s="259"/>
      <c r="J2" s="259"/>
      <c r="K2" s="259"/>
      <c r="L2" s="259"/>
      <c r="M2" s="233"/>
      <c r="N2" s="233"/>
      <c r="O2" s="233"/>
      <c r="P2" s="233"/>
      <c r="Q2" s="233"/>
      <c r="R2" s="233"/>
      <c r="S2" s="233"/>
      <c r="T2" s="233"/>
      <c r="U2" s="233"/>
      <c r="V2" s="233"/>
      <c r="W2" s="233"/>
      <c r="X2" s="233"/>
      <c r="Y2" s="233"/>
      <c r="Z2" s="233"/>
    </row>
    <row r="3" spans="1:26" ht="12.75" customHeight="1">
      <c r="A3" s="234"/>
      <c r="B3" s="234"/>
      <c r="C3" s="235"/>
      <c r="D3" s="235"/>
      <c r="E3" s="235"/>
      <c r="F3" s="235"/>
      <c r="G3" s="235"/>
      <c r="H3" s="235"/>
      <c r="I3" s="235"/>
      <c r="J3" s="235"/>
      <c r="K3" s="235"/>
      <c r="L3" s="235"/>
      <c r="M3" s="233"/>
      <c r="N3" s="236" t="s">
        <v>266</v>
      </c>
      <c r="O3" s="233"/>
      <c r="P3" s="233"/>
      <c r="Q3" s="233"/>
      <c r="R3" s="233"/>
      <c r="S3" s="233"/>
      <c r="T3" s="233"/>
      <c r="U3" s="233"/>
      <c r="V3" s="233"/>
      <c r="W3" s="233"/>
      <c r="X3" s="233"/>
      <c r="Y3" s="233"/>
      <c r="Z3" s="233"/>
    </row>
    <row r="4" spans="1:26" ht="6" customHeight="1">
      <c r="A4" s="230"/>
      <c r="B4" s="231"/>
      <c r="C4" s="231"/>
      <c r="D4" s="231"/>
      <c r="E4" s="231"/>
      <c r="F4" s="231"/>
      <c r="G4" s="231"/>
      <c r="H4" s="231"/>
      <c r="I4" s="231"/>
      <c r="J4" s="231"/>
      <c r="K4" s="231"/>
      <c r="L4" s="231"/>
      <c r="M4" s="233"/>
      <c r="N4" s="233"/>
      <c r="O4" s="233"/>
      <c r="P4" s="233"/>
      <c r="Q4" s="233"/>
      <c r="R4" s="233"/>
      <c r="S4" s="233"/>
      <c r="T4" s="233"/>
      <c r="U4" s="233"/>
      <c r="V4" s="233"/>
      <c r="W4" s="233"/>
      <c r="X4" s="233"/>
      <c r="Y4" s="233"/>
      <c r="Z4" s="233"/>
    </row>
    <row r="5" spans="1:26" ht="20.1" customHeight="1">
      <c r="A5" s="230"/>
      <c r="B5" s="232" t="s">
        <v>140</v>
      </c>
      <c r="C5" s="231"/>
      <c r="D5" s="231"/>
      <c r="E5" s="231"/>
      <c r="F5" s="231"/>
      <c r="G5" s="231"/>
      <c r="H5" s="231"/>
      <c r="I5" s="231"/>
      <c r="J5" s="231"/>
      <c r="K5" s="231"/>
      <c r="L5" s="231"/>
      <c r="M5" s="233"/>
      <c r="N5" s="237" t="s">
        <v>267</v>
      </c>
      <c r="O5" s="233"/>
      <c r="P5" s="233"/>
      <c r="Q5" s="233"/>
      <c r="R5" s="233"/>
      <c r="S5" s="233"/>
      <c r="T5" s="233"/>
      <c r="U5" s="233"/>
      <c r="V5" s="233"/>
      <c r="W5" s="233"/>
      <c r="X5" s="233"/>
      <c r="Y5" s="233"/>
      <c r="Z5" s="233"/>
    </row>
    <row r="6" spans="1:26" ht="20.1" customHeight="1">
      <c r="A6" s="230"/>
      <c r="B6" s="232" t="s">
        <v>270</v>
      </c>
      <c r="C6" s="231"/>
      <c r="D6" s="231"/>
      <c r="E6" s="231"/>
      <c r="F6" s="231"/>
      <c r="G6" s="231"/>
      <c r="H6" s="231"/>
      <c r="I6" s="231"/>
      <c r="J6" s="231"/>
      <c r="K6" s="231"/>
      <c r="L6" s="231"/>
      <c r="M6" s="233"/>
      <c r="N6" s="233"/>
      <c r="O6" s="233"/>
      <c r="P6" s="233"/>
      <c r="Q6" s="233"/>
      <c r="R6" s="233"/>
      <c r="S6" s="233"/>
      <c r="T6" s="233"/>
      <c r="U6" s="233"/>
      <c r="V6" s="233"/>
      <c r="W6" s="233"/>
      <c r="X6" s="233"/>
      <c r="Y6" s="233"/>
      <c r="Z6" s="233"/>
    </row>
    <row r="7" spans="1:26" ht="20.1" customHeight="1">
      <c r="A7" s="230"/>
      <c r="B7" s="231"/>
      <c r="C7" s="231"/>
      <c r="D7" s="231"/>
      <c r="E7" s="231"/>
      <c r="F7" s="231"/>
      <c r="G7" s="231"/>
      <c r="H7" s="231"/>
      <c r="I7" s="231"/>
      <c r="J7" s="231"/>
      <c r="K7" s="231"/>
      <c r="L7" s="231"/>
      <c r="M7" s="233"/>
      <c r="N7" s="233"/>
      <c r="O7" s="233"/>
      <c r="P7" s="233"/>
      <c r="Q7" s="233"/>
      <c r="R7" s="233"/>
      <c r="S7" s="233"/>
      <c r="T7" s="233"/>
      <c r="U7" s="233"/>
      <c r="V7" s="233"/>
      <c r="W7" s="233"/>
      <c r="X7" s="233"/>
      <c r="Y7" s="233"/>
      <c r="Z7" s="233"/>
    </row>
    <row r="8" spans="1:26" s="3" customFormat="1" ht="12.75" customHeight="1">
      <c r="A8" s="234" t="s">
        <v>141</v>
      </c>
      <c r="B8" s="234"/>
      <c r="C8" s="235"/>
      <c r="D8" s="235"/>
      <c r="E8" s="235"/>
      <c r="F8" s="235"/>
      <c r="G8" s="235"/>
      <c r="H8" s="235"/>
      <c r="I8" s="235"/>
      <c r="J8" s="235"/>
      <c r="K8" s="235"/>
      <c r="L8" s="235"/>
      <c r="M8" s="238"/>
      <c r="N8" s="238"/>
      <c r="O8" s="238"/>
      <c r="P8" s="238"/>
      <c r="Q8" s="238"/>
      <c r="R8" s="238"/>
      <c r="S8" s="238"/>
      <c r="T8" s="238"/>
      <c r="U8" s="238"/>
      <c r="V8" s="238"/>
      <c r="W8" s="238"/>
      <c r="X8" s="238"/>
      <c r="Y8" s="238"/>
      <c r="Z8" s="238"/>
    </row>
    <row r="9" spans="1:26" ht="6"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row>
    <row r="10" spans="1:26" ht="20.1" customHeight="1">
      <c r="A10" s="233"/>
      <c r="B10" s="237" t="s">
        <v>142</v>
      </c>
      <c r="C10" s="233"/>
      <c r="D10" s="233"/>
      <c r="E10" s="233"/>
      <c r="F10" s="233"/>
      <c r="G10" s="233"/>
      <c r="H10" s="233"/>
      <c r="I10" s="233"/>
      <c r="J10" s="233"/>
      <c r="K10" s="233"/>
      <c r="L10" s="233"/>
      <c r="M10" s="233"/>
      <c r="N10" s="233"/>
      <c r="O10" s="233"/>
      <c r="P10" s="233"/>
      <c r="Q10" s="233"/>
      <c r="R10" s="233"/>
      <c r="S10" s="233"/>
      <c r="T10" s="233"/>
      <c r="U10" s="233"/>
      <c r="V10" s="233"/>
      <c r="W10" s="233"/>
      <c r="X10" s="233"/>
      <c r="Y10" s="239"/>
      <c r="Z10" s="239"/>
    </row>
    <row r="11" spans="1:26" ht="20.1" customHeight="1">
      <c r="A11" s="233"/>
      <c r="B11" s="237" t="s">
        <v>143</v>
      </c>
      <c r="C11" s="233"/>
      <c r="D11" s="233"/>
      <c r="E11" s="233"/>
      <c r="F11" s="233"/>
      <c r="G11" s="233"/>
      <c r="H11" s="233"/>
      <c r="I11" s="233"/>
      <c r="J11" s="233"/>
      <c r="K11" s="233"/>
      <c r="L11" s="233"/>
      <c r="M11" s="233"/>
      <c r="N11" s="233"/>
      <c r="O11" s="233"/>
      <c r="P11" s="233"/>
      <c r="Q11" s="233"/>
      <c r="R11" s="233"/>
      <c r="S11" s="233"/>
      <c r="T11" s="233"/>
      <c r="U11" s="233"/>
      <c r="V11" s="233"/>
      <c r="W11" s="233"/>
      <c r="X11" s="233"/>
      <c r="Y11" s="239"/>
      <c r="Z11" s="239"/>
    </row>
    <row r="12" spans="1:26" ht="20.1" customHeight="1">
      <c r="A12" s="233"/>
      <c r="B12" s="237" t="s">
        <v>144</v>
      </c>
      <c r="C12" s="233"/>
      <c r="D12" s="233"/>
      <c r="E12" s="233"/>
      <c r="F12" s="233"/>
      <c r="G12" s="233"/>
      <c r="H12" s="233"/>
      <c r="I12" s="233"/>
      <c r="J12" s="233"/>
      <c r="K12" s="233"/>
      <c r="L12" s="233"/>
      <c r="M12" s="233"/>
      <c r="N12" s="233"/>
      <c r="O12" s="233"/>
      <c r="P12" s="233"/>
      <c r="Q12" s="233"/>
      <c r="R12" s="233"/>
      <c r="S12" s="233"/>
      <c r="T12" s="233"/>
      <c r="U12" s="233"/>
      <c r="V12" s="233"/>
      <c r="W12" s="233"/>
      <c r="X12" s="233"/>
      <c r="Y12" s="239"/>
      <c r="Z12" s="239"/>
    </row>
    <row r="13" spans="1:26" ht="20.1" customHeight="1">
      <c r="A13" s="233"/>
      <c r="B13" s="237" t="s">
        <v>145</v>
      </c>
      <c r="C13" s="233"/>
      <c r="D13" s="233"/>
      <c r="E13" s="233"/>
      <c r="F13" s="233"/>
      <c r="G13" s="233"/>
      <c r="H13" s="233"/>
      <c r="I13" s="233"/>
      <c r="J13" s="233"/>
      <c r="K13" s="233"/>
      <c r="L13" s="233"/>
      <c r="M13" s="233"/>
      <c r="N13" s="233"/>
      <c r="O13" s="233"/>
      <c r="P13" s="233"/>
      <c r="Q13" s="233"/>
      <c r="R13" s="233"/>
      <c r="S13" s="233"/>
      <c r="T13" s="233"/>
      <c r="U13" s="233"/>
      <c r="V13" s="233"/>
      <c r="W13" s="233"/>
      <c r="X13" s="233"/>
      <c r="Y13" s="239"/>
      <c r="Z13" s="239"/>
    </row>
    <row r="14" spans="1:26" ht="20.1" customHeight="1">
      <c r="A14" s="233"/>
      <c r="B14" s="237" t="s">
        <v>146</v>
      </c>
      <c r="C14" s="233"/>
      <c r="D14" s="233"/>
      <c r="E14" s="233"/>
      <c r="F14" s="233"/>
      <c r="G14" s="233"/>
      <c r="H14" s="233"/>
      <c r="I14" s="233"/>
      <c r="J14" s="233"/>
      <c r="K14" s="233"/>
      <c r="L14" s="233"/>
      <c r="M14" s="233"/>
      <c r="N14" s="233"/>
      <c r="O14" s="233"/>
      <c r="P14" s="233"/>
      <c r="Q14" s="233"/>
      <c r="R14" s="233"/>
      <c r="S14" s="233"/>
      <c r="T14" s="233"/>
      <c r="U14" s="233"/>
      <c r="V14" s="233"/>
      <c r="W14" s="233"/>
      <c r="X14" s="233"/>
      <c r="Y14" s="239"/>
      <c r="Z14" s="239"/>
    </row>
    <row r="15" spans="1:26" ht="20.1" customHeight="1">
      <c r="A15" s="233"/>
      <c r="B15" s="237" t="s">
        <v>147</v>
      </c>
      <c r="C15" s="233"/>
      <c r="D15" s="233"/>
      <c r="E15" s="233"/>
      <c r="F15" s="233"/>
      <c r="G15" s="233"/>
      <c r="H15" s="233"/>
      <c r="I15" s="233"/>
      <c r="J15" s="233"/>
      <c r="K15" s="233"/>
      <c r="L15" s="233"/>
      <c r="M15" s="233"/>
      <c r="N15" s="233"/>
      <c r="O15" s="233"/>
      <c r="P15" s="233"/>
      <c r="Q15" s="233"/>
      <c r="R15" s="233"/>
      <c r="S15" s="233"/>
      <c r="T15" s="233"/>
      <c r="U15" s="233"/>
      <c r="V15" s="233"/>
      <c r="W15" s="233"/>
      <c r="X15" s="233"/>
      <c r="Y15" s="239"/>
      <c r="Z15" s="239"/>
    </row>
    <row r="16" spans="1:26" ht="6" customHeigh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row>
    <row r="17" spans="1:26" ht="12.75">
      <c r="A17" s="234" t="s">
        <v>62</v>
      </c>
      <c r="B17" s="234"/>
      <c r="C17" s="235"/>
      <c r="D17" s="235"/>
      <c r="E17" s="235"/>
      <c r="F17" s="235"/>
      <c r="G17" s="235"/>
      <c r="H17" s="235"/>
      <c r="I17" s="235"/>
      <c r="J17" s="235"/>
      <c r="K17" s="235"/>
      <c r="L17" s="235"/>
      <c r="M17" s="233"/>
      <c r="N17" s="233"/>
      <c r="O17" s="233"/>
      <c r="P17" s="233"/>
      <c r="Q17" s="233"/>
      <c r="R17" s="233"/>
      <c r="S17" s="233"/>
      <c r="T17" s="233"/>
      <c r="U17" s="233"/>
      <c r="V17" s="233"/>
      <c r="W17" s="233"/>
      <c r="X17" s="233"/>
      <c r="Y17" s="233"/>
      <c r="Z17" s="233"/>
    </row>
    <row r="18" spans="1:26" ht="12" customHeight="1">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row>
    <row r="19" spans="1:26" ht="20.1" customHeight="1">
      <c r="A19" s="233"/>
      <c r="B19" s="229"/>
      <c r="C19" s="246" t="s">
        <v>148</v>
      </c>
      <c r="D19" s="233"/>
      <c r="E19" s="233"/>
      <c r="F19" s="233"/>
      <c r="G19" s="233"/>
      <c r="H19" s="233"/>
      <c r="I19" s="233"/>
      <c r="J19" s="241"/>
      <c r="K19" s="242"/>
      <c r="L19" s="233"/>
      <c r="M19" s="233"/>
      <c r="N19" s="233"/>
      <c r="O19" s="233"/>
      <c r="P19" s="233"/>
      <c r="Q19" s="233"/>
      <c r="R19" s="233"/>
      <c r="S19" s="233"/>
      <c r="T19" s="233"/>
      <c r="U19" s="233"/>
      <c r="V19" s="233"/>
      <c r="W19" s="233"/>
      <c r="X19" s="233"/>
      <c r="Y19" s="233"/>
      <c r="Z19" s="233"/>
    </row>
    <row r="20" spans="1:26" ht="6" customHeight="1">
      <c r="A20" s="233"/>
      <c r="B20" s="233"/>
      <c r="C20" s="240"/>
      <c r="D20" s="233"/>
      <c r="E20" s="233"/>
      <c r="F20" s="233"/>
      <c r="G20" s="233"/>
      <c r="H20" s="233"/>
      <c r="I20" s="233"/>
      <c r="J20" s="233"/>
      <c r="K20" s="233"/>
      <c r="L20" s="233"/>
      <c r="M20" s="233"/>
      <c r="N20" s="233"/>
      <c r="O20" s="233"/>
      <c r="P20" s="233"/>
      <c r="Q20" s="233"/>
      <c r="R20" s="233"/>
      <c r="S20" s="233"/>
      <c r="T20" s="233"/>
      <c r="U20" s="233"/>
      <c r="V20" s="233"/>
      <c r="W20" s="233"/>
      <c r="X20" s="233"/>
      <c r="Y20" s="233"/>
      <c r="Z20" s="233"/>
    </row>
    <row r="21" spans="1:26" ht="20.1" customHeight="1">
      <c r="A21" s="233"/>
      <c r="B21" s="243"/>
      <c r="C21" s="246" t="s">
        <v>149</v>
      </c>
      <c r="D21" s="233"/>
      <c r="E21" s="233"/>
      <c r="F21" s="233"/>
      <c r="G21" s="233"/>
      <c r="H21" s="233"/>
      <c r="I21" s="233"/>
      <c r="J21" s="237"/>
      <c r="K21" s="244"/>
      <c r="L21" s="233"/>
      <c r="M21" s="233"/>
      <c r="N21" s="233"/>
      <c r="O21" s="233"/>
      <c r="P21" s="233"/>
      <c r="Q21" s="233"/>
      <c r="R21" s="233"/>
      <c r="S21" s="233"/>
      <c r="T21" s="233"/>
      <c r="U21" s="233"/>
      <c r="V21" s="233"/>
      <c r="W21" s="233"/>
      <c r="X21" s="233"/>
      <c r="Y21" s="233"/>
      <c r="Z21" s="233"/>
    </row>
    <row r="22" spans="1:26" ht="6" customHeight="1">
      <c r="A22" s="233"/>
      <c r="B22" s="233"/>
      <c r="C22" s="240"/>
      <c r="D22" s="233"/>
      <c r="E22" s="233"/>
      <c r="F22" s="233"/>
      <c r="G22" s="233"/>
      <c r="H22" s="233"/>
      <c r="I22" s="233"/>
      <c r="J22" s="233"/>
      <c r="K22" s="233"/>
      <c r="L22" s="233"/>
      <c r="M22" s="233"/>
      <c r="N22" s="233"/>
      <c r="O22" s="233"/>
      <c r="P22" s="233"/>
      <c r="Q22" s="233"/>
      <c r="R22" s="233"/>
      <c r="S22" s="233"/>
      <c r="T22" s="233"/>
      <c r="U22" s="233"/>
      <c r="V22" s="233"/>
      <c r="W22" s="233"/>
      <c r="X22" s="233"/>
      <c r="Y22" s="233"/>
      <c r="Z22" s="233"/>
    </row>
    <row r="23" spans="1:26" ht="20.1" customHeight="1">
      <c r="A23" s="233"/>
      <c r="B23" s="245"/>
      <c r="C23" s="246" t="s">
        <v>150</v>
      </c>
      <c r="D23" s="233"/>
      <c r="E23" s="233"/>
      <c r="F23" s="233"/>
      <c r="G23" s="233"/>
      <c r="H23" s="233"/>
      <c r="I23" s="233"/>
      <c r="J23" s="247"/>
      <c r="K23" s="233"/>
      <c r="L23" s="233"/>
      <c r="M23" s="233"/>
      <c r="N23" s="233"/>
      <c r="O23" s="233"/>
      <c r="P23" s="233"/>
      <c r="Q23" s="233"/>
      <c r="R23" s="233"/>
      <c r="S23" s="233"/>
      <c r="T23" s="233"/>
      <c r="U23" s="233"/>
      <c r="V23" s="233"/>
      <c r="W23" s="233"/>
      <c r="X23" s="233"/>
      <c r="Y23" s="233"/>
      <c r="Z23" s="233"/>
    </row>
    <row r="24" spans="1:26" ht="12" customHeight="1">
      <c r="A24" s="233"/>
      <c r="B24" s="233"/>
      <c r="C24" s="233"/>
      <c r="D24" s="233"/>
      <c r="E24" s="233"/>
      <c r="F24" s="233"/>
      <c r="G24" s="233"/>
      <c r="H24" s="233"/>
      <c r="I24" s="233"/>
      <c r="J24" s="248"/>
      <c r="K24" s="233"/>
      <c r="L24" s="233"/>
      <c r="M24" s="233"/>
      <c r="N24" s="233"/>
      <c r="O24" s="233"/>
      <c r="P24" s="233"/>
      <c r="Q24" s="233"/>
      <c r="R24" s="233"/>
      <c r="S24" s="233"/>
      <c r="T24" s="233"/>
      <c r="U24" s="233"/>
      <c r="V24" s="233"/>
      <c r="W24" s="233"/>
      <c r="X24" s="233"/>
      <c r="Y24" s="233"/>
      <c r="Z24" s="233"/>
    </row>
    <row r="25" spans="1:26" ht="12.75">
      <c r="A25" s="234" t="s">
        <v>237</v>
      </c>
      <c r="B25" s="234"/>
      <c r="C25" s="235"/>
      <c r="D25" s="235"/>
      <c r="E25" s="235"/>
      <c r="F25" s="235"/>
      <c r="G25" s="235"/>
      <c r="H25" s="235"/>
      <c r="I25" s="235"/>
      <c r="J25" s="235"/>
      <c r="K25" s="235"/>
      <c r="L25" s="235"/>
      <c r="M25" s="233"/>
      <c r="N25" s="233"/>
      <c r="O25" s="233"/>
      <c r="P25" s="233"/>
      <c r="Q25" s="233"/>
      <c r="R25" s="233"/>
      <c r="S25" s="233"/>
      <c r="T25" s="233"/>
      <c r="U25" s="233"/>
      <c r="V25" s="233"/>
      <c r="W25" s="233"/>
      <c r="X25" s="233"/>
      <c r="Y25" s="233"/>
      <c r="Z25" s="233"/>
    </row>
    <row r="26" spans="1:26" ht="9" customHeight="1">
      <c r="A26" s="233"/>
      <c r="B26" s="233"/>
      <c r="C26" s="233"/>
      <c r="D26" s="233"/>
      <c r="E26" s="233"/>
      <c r="F26" s="233"/>
      <c r="G26" s="233"/>
      <c r="H26" s="233"/>
      <c r="I26" s="233"/>
      <c r="J26" s="249"/>
      <c r="K26" s="233"/>
      <c r="L26" s="233"/>
      <c r="M26" s="233"/>
      <c r="N26" s="233"/>
      <c r="O26" s="233"/>
      <c r="P26" s="233"/>
      <c r="Q26" s="233"/>
      <c r="R26" s="233"/>
      <c r="S26" s="233"/>
      <c r="T26" s="233"/>
      <c r="U26" s="233"/>
      <c r="V26" s="233"/>
      <c r="W26" s="233"/>
      <c r="X26" s="233"/>
      <c r="Y26" s="233"/>
      <c r="Z26" s="233"/>
    </row>
    <row r="27" spans="1:26" ht="17.1" customHeight="1">
      <c r="A27" s="233"/>
      <c r="B27" s="237" t="s">
        <v>127</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row>
    <row r="28" spans="1:26" ht="17.1" customHeight="1">
      <c r="A28" s="233"/>
      <c r="B28" s="237" t="s">
        <v>63</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row>
    <row r="29" spans="1:26" ht="17.1" customHeight="1">
      <c r="A29" s="233"/>
      <c r="B29" s="237" t="s">
        <v>64</v>
      </c>
      <c r="C29" s="233"/>
      <c r="D29" s="233"/>
      <c r="E29" s="233"/>
      <c r="F29" s="233"/>
      <c r="G29" s="233"/>
      <c r="H29" s="233"/>
      <c r="I29" s="233"/>
      <c r="J29" s="247"/>
      <c r="K29" s="233"/>
      <c r="L29" s="233"/>
      <c r="M29" s="233"/>
      <c r="N29" s="233"/>
      <c r="O29" s="233"/>
      <c r="P29" s="233"/>
      <c r="Q29" s="233"/>
      <c r="R29" s="233"/>
      <c r="S29" s="233"/>
      <c r="T29" s="233"/>
      <c r="U29" s="233"/>
      <c r="V29" s="233"/>
      <c r="W29" s="233"/>
      <c r="X29" s="233"/>
      <c r="Y29" s="233"/>
      <c r="Z29" s="233"/>
    </row>
    <row r="30" spans="1:26" ht="17.1" customHeight="1">
      <c r="A30" s="233"/>
      <c r="B30" s="250" t="s">
        <v>65</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row>
    <row r="31" spans="1:26" ht="17.1" customHeight="1">
      <c r="A31" s="233"/>
      <c r="B31" s="233" t="s">
        <v>66</v>
      </c>
      <c r="C31" s="233"/>
      <c r="D31" s="233"/>
      <c r="E31" s="233"/>
      <c r="F31" s="233"/>
      <c r="G31" s="233"/>
      <c r="H31" s="233"/>
      <c r="I31" s="233"/>
      <c r="J31" s="237"/>
      <c r="K31" s="251"/>
      <c r="L31" s="233"/>
      <c r="M31" s="233"/>
      <c r="N31" s="233"/>
      <c r="O31" s="233"/>
      <c r="P31" s="233"/>
      <c r="Q31" s="233"/>
      <c r="R31" s="233"/>
      <c r="S31" s="233"/>
      <c r="T31" s="233"/>
      <c r="U31" s="233"/>
      <c r="V31" s="233"/>
      <c r="W31" s="233"/>
      <c r="X31" s="233"/>
      <c r="Y31" s="233"/>
      <c r="Z31" s="233"/>
    </row>
    <row r="32" spans="1:26" ht="17.1" customHeight="1">
      <c r="A32" s="233"/>
      <c r="B32" s="233" t="s">
        <v>67</v>
      </c>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row>
    <row r="33" spans="1:26" ht="9" customHeight="1">
      <c r="A33" s="233"/>
      <c r="B33" s="233"/>
      <c r="C33" s="233"/>
      <c r="D33" s="233"/>
      <c r="E33" s="233"/>
      <c r="F33" s="233"/>
      <c r="G33" s="233"/>
      <c r="H33" s="233"/>
      <c r="I33" s="233"/>
      <c r="J33" s="247"/>
      <c r="K33" s="233"/>
      <c r="L33" s="233"/>
      <c r="M33" s="233"/>
      <c r="N33" s="233"/>
      <c r="O33" s="233"/>
      <c r="P33" s="233"/>
      <c r="Q33" s="233"/>
      <c r="R33" s="233"/>
      <c r="S33" s="233"/>
      <c r="T33" s="233"/>
      <c r="U33" s="233"/>
      <c r="V33" s="233"/>
      <c r="W33" s="233"/>
      <c r="X33" s="233"/>
      <c r="Y33" s="233"/>
      <c r="Z33" s="233"/>
    </row>
    <row r="34" spans="1:26" ht="149.1" customHeight="1">
      <c r="A34" s="256" t="s">
        <v>268</v>
      </c>
      <c r="B34" s="257"/>
      <c r="C34" s="257"/>
      <c r="D34" s="257"/>
      <c r="E34" s="257"/>
      <c r="F34" s="257"/>
      <c r="G34" s="257"/>
      <c r="H34" s="257"/>
      <c r="I34" s="257"/>
      <c r="J34" s="257"/>
      <c r="K34" s="257"/>
      <c r="L34" s="258"/>
      <c r="M34" s="233"/>
      <c r="N34" s="233"/>
      <c r="O34" s="233"/>
      <c r="P34" s="233"/>
      <c r="Q34" s="233"/>
      <c r="R34" s="233"/>
      <c r="S34" s="233"/>
      <c r="T34" s="233"/>
      <c r="U34" s="233"/>
      <c r="V34" s="233"/>
      <c r="W34" s="233"/>
      <c r="X34" s="233"/>
      <c r="Y34" s="233"/>
      <c r="Z34" s="233"/>
    </row>
    <row r="35" spans="1:26" ht="12.75">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row>
    <row r="36" spans="1:26" ht="12.75">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row>
    <row r="37" spans="1:26" ht="12.75">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row>
    <row r="38" spans="1:26" ht="12.75">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row>
    <row r="39" spans="1:26" ht="12.75">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row>
    <row r="40" spans="1:26" ht="12.75">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row>
    <row r="41" spans="1:26" ht="12.75">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row>
    <row r="42" spans="1:26" ht="12.75">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row>
    <row r="43" spans="1:26" ht="12.75">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row>
    <row r="44" spans="1:26" ht="12.7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row>
    <row r="45" spans="1:26" ht="12.7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row>
    <row r="46" spans="1:26" ht="12.7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row>
    <row r="47" spans="1:26" ht="12.75">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row>
    <row r="48" spans="1:26" ht="12.75">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row>
  </sheetData>
  <sheetProtection password="D49F" sheet="1" objects="1" scenarios="1" selectLockedCells="1"/>
  <mergeCells count="2">
    <mergeCell ref="A34:L34"/>
    <mergeCell ref="A2:L2"/>
  </mergeCells>
  <conditionalFormatting sqref="B23">
    <cfRule type="cellIs" priority="1" dxfId="1" operator="greaterThan" stopIfTrue="1">
      <formula>$E$65</formula>
    </cfRule>
  </conditionalFormatting>
  <dataValidations count="6" disablePrompts="1">
    <dataValidation type="list" allowBlank="1" showInputMessage="1" showErrorMessage="1" sqref="E24">
      <formula1>"60000,63500"</formula1>
    </dataValidation>
    <dataValidation type="list" allowBlank="1" showInputMessage="1" showErrorMessage="1" sqref="F29">
      <formula1>$U$25:$U$27</formula1>
    </dataValidation>
    <dataValidation type="list" allowBlank="1" showInputMessage="1" showErrorMessage="1" sqref="F23">
      <formula1>$R$25:$R$30</formula1>
    </dataValidation>
    <dataValidation type="list" allowBlank="1" showInputMessage="1" showErrorMessage="1" sqref="E30">
      <formula1>"50000,55000"</formula1>
    </dataValidation>
    <dataValidation type="list" allowBlank="1" showInputMessage="1" showErrorMessage="1" sqref="F33">
      <formula1>#REF!</formula1>
    </dataValidation>
    <dataValidation type="list" allowBlank="1" showInputMessage="1" showErrorMessage="1" sqref="I19">
      <formula1>$N$24:$N$33</formula1>
    </dataValidation>
  </dataValidations>
  <printOptions/>
  <pageMargins left="0.7874015748031497" right="0.7874015748031497" top="0.9448818897637796" bottom="0.7874015748031497" header="0.5118110236220472" footer="0.5118110236220472"/>
  <pageSetup fitToHeight="1" fitToWidth="1" horizontalDpi="360" verticalDpi="360" orientation="portrait" paperSize="9" scale="65" r:id="rId2"/>
  <headerFooter>
    <oddHeader>&amp;R&amp;K000000&amp;G</oddHeader>
    <oddFooter>&amp;L&amp;8&amp;F&amp;C
&amp;R&amp;8Bemessungshilfe Schöck ComBAR® V 2.0</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view="pageLayout" showRuler="0" zoomScale="90" zoomScalePageLayoutView="90" workbookViewId="0" topLeftCell="A1">
      <selection activeCell="C5" sqref="C5:F5"/>
    </sheetView>
  </sheetViews>
  <sheetFormatPr defaultColWidth="11.421875" defaultRowHeight="12.75"/>
  <cols>
    <col min="1" max="1" width="3.421875" style="89" customWidth="1"/>
    <col min="2" max="2" width="14.8515625" style="89" customWidth="1"/>
    <col min="3" max="3" width="15.421875" style="89" customWidth="1"/>
    <col min="4" max="4" width="10.8515625" style="89" customWidth="1"/>
    <col min="5" max="5" width="14.421875" style="89" customWidth="1"/>
    <col min="6" max="8" width="10.8515625" style="89" customWidth="1"/>
    <col min="9" max="9" width="14.7109375" style="89" customWidth="1"/>
    <col min="10" max="11" width="10.8515625" style="89" customWidth="1"/>
    <col min="12" max="12" width="5.7109375" style="89" customWidth="1"/>
    <col min="13" max="256" width="11.421875" style="89" customWidth="1"/>
    <col min="257" max="257" width="3.421875" style="89" customWidth="1"/>
    <col min="258" max="258" width="14.8515625" style="89" customWidth="1"/>
    <col min="259" max="259" width="15.421875" style="89" customWidth="1"/>
    <col min="260" max="260" width="10.8515625" style="89" customWidth="1"/>
    <col min="261" max="261" width="14.421875" style="89" customWidth="1"/>
    <col min="262" max="264" width="10.8515625" style="89" customWidth="1"/>
    <col min="265" max="265" width="14.7109375" style="89" customWidth="1"/>
    <col min="266" max="267" width="10.8515625" style="89" customWidth="1"/>
    <col min="268" max="268" width="5.7109375" style="89" customWidth="1"/>
    <col min="269" max="512" width="11.421875" style="89" customWidth="1"/>
    <col min="513" max="513" width="3.421875" style="89" customWidth="1"/>
    <col min="514" max="514" width="14.8515625" style="89" customWidth="1"/>
    <col min="515" max="515" width="15.421875" style="89" customWidth="1"/>
    <col min="516" max="516" width="10.8515625" style="89" customWidth="1"/>
    <col min="517" max="517" width="14.421875" style="89" customWidth="1"/>
    <col min="518" max="520" width="10.8515625" style="89" customWidth="1"/>
    <col min="521" max="521" width="14.7109375" style="89" customWidth="1"/>
    <col min="522" max="523" width="10.8515625" style="89" customWidth="1"/>
    <col min="524" max="524" width="5.7109375" style="89" customWidth="1"/>
    <col min="525" max="768" width="11.421875" style="89" customWidth="1"/>
    <col min="769" max="769" width="3.421875" style="89" customWidth="1"/>
    <col min="770" max="770" width="14.8515625" style="89" customWidth="1"/>
    <col min="771" max="771" width="15.421875" style="89" customWidth="1"/>
    <col min="772" max="772" width="10.8515625" style="89" customWidth="1"/>
    <col min="773" max="773" width="14.421875" style="89" customWidth="1"/>
    <col min="774" max="776" width="10.8515625" style="89" customWidth="1"/>
    <col min="777" max="777" width="14.7109375" style="89" customWidth="1"/>
    <col min="778" max="779" width="10.8515625" style="89" customWidth="1"/>
    <col min="780" max="780" width="5.7109375" style="89" customWidth="1"/>
    <col min="781" max="1024" width="11.421875" style="89" customWidth="1"/>
    <col min="1025" max="1025" width="3.421875" style="89" customWidth="1"/>
    <col min="1026" max="1026" width="14.8515625" style="89" customWidth="1"/>
    <col min="1027" max="1027" width="15.421875" style="89" customWidth="1"/>
    <col min="1028" max="1028" width="10.8515625" style="89" customWidth="1"/>
    <col min="1029" max="1029" width="14.421875" style="89" customWidth="1"/>
    <col min="1030" max="1032" width="10.8515625" style="89" customWidth="1"/>
    <col min="1033" max="1033" width="14.7109375" style="89" customWidth="1"/>
    <col min="1034" max="1035" width="10.8515625" style="89" customWidth="1"/>
    <col min="1036" max="1036" width="5.7109375" style="89" customWidth="1"/>
    <col min="1037" max="1280" width="11.421875" style="89" customWidth="1"/>
    <col min="1281" max="1281" width="3.421875" style="89" customWidth="1"/>
    <col min="1282" max="1282" width="14.8515625" style="89" customWidth="1"/>
    <col min="1283" max="1283" width="15.421875" style="89" customWidth="1"/>
    <col min="1284" max="1284" width="10.8515625" style="89" customWidth="1"/>
    <col min="1285" max="1285" width="14.421875" style="89" customWidth="1"/>
    <col min="1286" max="1288" width="10.8515625" style="89" customWidth="1"/>
    <col min="1289" max="1289" width="14.7109375" style="89" customWidth="1"/>
    <col min="1290" max="1291" width="10.8515625" style="89" customWidth="1"/>
    <col min="1292" max="1292" width="5.7109375" style="89" customWidth="1"/>
    <col min="1293" max="1536" width="11.421875" style="89" customWidth="1"/>
    <col min="1537" max="1537" width="3.421875" style="89" customWidth="1"/>
    <col min="1538" max="1538" width="14.8515625" style="89" customWidth="1"/>
    <col min="1539" max="1539" width="15.421875" style="89" customWidth="1"/>
    <col min="1540" max="1540" width="10.8515625" style="89" customWidth="1"/>
    <col min="1541" max="1541" width="14.421875" style="89" customWidth="1"/>
    <col min="1542" max="1544" width="10.8515625" style="89" customWidth="1"/>
    <col min="1545" max="1545" width="14.7109375" style="89" customWidth="1"/>
    <col min="1546" max="1547" width="10.8515625" style="89" customWidth="1"/>
    <col min="1548" max="1548" width="5.7109375" style="89" customWidth="1"/>
    <col min="1549" max="1792" width="11.421875" style="89" customWidth="1"/>
    <col min="1793" max="1793" width="3.421875" style="89" customWidth="1"/>
    <col min="1794" max="1794" width="14.8515625" style="89" customWidth="1"/>
    <col min="1795" max="1795" width="15.421875" style="89" customWidth="1"/>
    <col min="1796" max="1796" width="10.8515625" style="89" customWidth="1"/>
    <col min="1797" max="1797" width="14.421875" style="89" customWidth="1"/>
    <col min="1798" max="1800" width="10.8515625" style="89" customWidth="1"/>
    <col min="1801" max="1801" width="14.7109375" style="89" customWidth="1"/>
    <col min="1802" max="1803" width="10.8515625" style="89" customWidth="1"/>
    <col min="1804" max="1804" width="5.7109375" style="89" customWidth="1"/>
    <col min="1805" max="2048" width="11.421875" style="89" customWidth="1"/>
    <col min="2049" max="2049" width="3.421875" style="89" customWidth="1"/>
    <col min="2050" max="2050" width="14.8515625" style="89" customWidth="1"/>
    <col min="2051" max="2051" width="15.421875" style="89" customWidth="1"/>
    <col min="2052" max="2052" width="10.8515625" style="89" customWidth="1"/>
    <col min="2053" max="2053" width="14.421875" style="89" customWidth="1"/>
    <col min="2054" max="2056" width="10.8515625" style="89" customWidth="1"/>
    <col min="2057" max="2057" width="14.7109375" style="89" customWidth="1"/>
    <col min="2058" max="2059" width="10.8515625" style="89" customWidth="1"/>
    <col min="2060" max="2060" width="5.7109375" style="89" customWidth="1"/>
    <col min="2061" max="2304" width="11.421875" style="89" customWidth="1"/>
    <col min="2305" max="2305" width="3.421875" style="89" customWidth="1"/>
    <col min="2306" max="2306" width="14.8515625" style="89" customWidth="1"/>
    <col min="2307" max="2307" width="15.421875" style="89" customWidth="1"/>
    <col min="2308" max="2308" width="10.8515625" style="89" customWidth="1"/>
    <col min="2309" max="2309" width="14.421875" style="89" customWidth="1"/>
    <col min="2310" max="2312" width="10.8515625" style="89" customWidth="1"/>
    <col min="2313" max="2313" width="14.7109375" style="89" customWidth="1"/>
    <col min="2314" max="2315" width="10.8515625" style="89" customWidth="1"/>
    <col min="2316" max="2316" width="5.7109375" style="89" customWidth="1"/>
    <col min="2317" max="2560" width="11.421875" style="89" customWidth="1"/>
    <col min="2561" max="2561" width="3.421875" style="89" customWidth="1"/>
    <col min="2562" max="2562" width="14.8515625" style="89" customWidth="1"/>
    <col min="2563" max="2563" width="15.421875" style="89" customWidth="1"/>
    <col min="2564" max="2564" width="10.8515625" style="89" customWidth="1"/>
    <col min="2565" max="2565" width="14.421875" style="89" customWidth="1"/>
    <col min="2566" max="2568" width="10.8515625" style="89" customWidth="1"/>
    <col min="2569" max="2569" width="14.7109375" style="89" customWidth="1"/>
    <col min="2570" max="2571" width="10.8515625" style="89" customWidth="1"/>
    <col min="2572" max="2572" width="5.7109375" style="89" customWidth="1"/>
    <col min="2573" max="2816" width="11.421875" style="89" customWidth="1"/>
    <col min="2817" max="2817" width="3.421875" style="89" customWidth="1"/>
    <col min="2818" max="2818" width="14.8515625" style="89" customWidth="1"/>
    <col min="2819" max="2819" width="15.421875" style="89" customWidth="1"/>
    <col min="2820" max="2820" width="10.8515625" style="89" customWidth="1"/>
    <col min="2821" max="2821" width="14.421875" style="89" customWidth="1"/>
    <col min="2822" max="2824" width="10.8515625" style="89" customWidth="1"/>
    <col min="2825" max="2825" width="14.7109375" style="89" customWidth="1"/>
    <col min="2826" max="2827" width="10.8515625" style="89" customWidth="1"/>
    <col min="2828" max="2828" width="5.7109375" style="89" customWidth="1"/>
    <col min="2829" max="3072" width="11.421875" style="89" customWidth="1"/>
    <col min="3073" max="3073" width="3.421875" style="89" customWidth="1"/>
    <col min="3074" max="3074" width="14.8515625" style="89" customWidth="1"/>
    <col min="3075" max="3075" width="15.421875" style="89" customWidth="1"/>
    <col min="3076" max="3076" width="10.8515625" style="89" customWidth="1"/>
    <col min="3077" max="3077" width="14.421875" style="89" customWidth="1"/>
    <col min="3078" max="3080" width="10.8515625" style="89" customWidth="1"/>
    <col min="3081" max="3081" width="14.7109375" style="89" customWidth="1"/>
    <col min="3082" max="3083" width="10.8515625" style="89" customWidth="1"/>
    <col min="3084" max="3084" width="5.7109375" style="89" customWidth="1"/>
    <col min="3085" max="3328" width="11.421875" style="89" customWidth="1"/>
    <col min="3329" max="3329" width="3.421875" style="89" customWidth="1"/>
    <col min="3330" max="3330" width="14.8515625" style="89" customWidth="1"/>
    <col min="3331" max="3331" width="15.421875" style="89" customWidth="1"/>
    <col min="3332" max="3332" width="10.8515625" style="89" customWidth="1"/>
    <col min="3333" max="3333" width="14.421875" style="89" customWidth="1"/>
    <col min="3334" max="3336" width="10.8515625" style="89" customWidth="1"/>
    <col min="3337" max="3337" width="14.7109375" style="89" customWidth="1"/>
    <col min="3338" max="3339" width="10.8515625" style="89" customWidth="1"/>
    <col min="3340" max="3340" width="5.7109375" style="89" customWidth="1"/>
    <col min="3341" max="3584" width="11.421875" style="89" customWidth="1"/>
    <col min="3585" max="3585" width="3.421875" style="89" customWidth="1"/>
    <col min="3586" max="3586" width="14.8515625" style="89" customWidth="1"/>
    <col min="3587" max="3587" width="15.421875" style="89" customWidth="1"/>
    <col min="3588" max="3588" width="10.8515625" style="89" customWidth="1"/>
    <col min="3589" max="3589" width="14.421875" style="89" customWidth="1"/>
    <col min="3590" max="3592" width="10.8515625" style="89" customWidth="1"/>
    <col min="3593" max="3593" width="14.7109375" style="89" customWidth="1"/>
    <col min="3594" max="3595" width="10.8515625" style="89" customWidth="1"/>
    <col min="3596" max="3596" width="5.7109375" style="89" customWidth="1"/>
    <col min="3597" max="3840" width="11.421875" style="89" customWidth="1"/>
    <col min="3841" max="3841" width="3.421875" style="89" customWidth="1"/>
    <col min="3842" max="3842" width="14.8515625" style="89" customWidth="1"/>
    <col min="3843" max="3843" width="15.421875" style="89" customWidth="1"/>
    <col min="3844" max="3844" width="10.8515625" style="89" customWidth="1"/>
    <col min="3845" max="3845" width="14.421875" style="89" customWidth="1"/>
    <col min="3846" max="3848" width="10.8515625" style="89" customWidth="1"/>
    <col min="3849" max="3849" width="14.7109375" style="89" customWidth="1"/>
    <col min="3850" max="3851" width="10.8515625" style="89" customWidth="1"/>
    <col min="3852" max="3852" width="5.7109375" style="89" customWidth="1"/>
    <col min="3853" max="4096" width="11.421875" style="89" customWidth="1"/>
    <col min="4097" max="4097" width="3.421875" style="89" customWidth="1"/>
    <col min="4098" max="4098" width="14.8515625" style="89" customWidth="1"/>
    <col min="4099" max="4099" width="15.421875" style="89" customWidth="1"/>
    <col min="4100" max="4100" width="10.8515625" style="89" customWidth="1"/>
    <col min="4101" max="4101" width="14.421875" style="89" customWidth="1"/>
    <col min="4102" max="4104" width="10.8515625" style="89" customWidth="1"/>
    <col min="4105" max="4105" width="14.7109375" style="89" customWidth="1"/>
    <col min="4106" max="4107" width="10.8515625" style="89" customWidth="1"/>
    <col min="4108" max="4108" width="5.7109375" style="89" customWidth="1"/>
    <col min="4109" max="4352" width="11.421875" style="89" customWidth="1"/>
    <col min="4353" max="4353" width="3.421875" style="89" customWidth="1"/>
    <col min="4354" max="4354" width="14.8515625" style="89" customWidth="1"/>
    <col min="4355" max="4355" width="15.421875" style="89" customWidth="1"/>
    <col min="4356" max="4356" width="10.8515625" style="89" customWidth="1"/>
    <col min="4357" max="4357" width="14.421875" style="89" customWidth="1"/>
    <col min="4358" max="4360" width="10.8515625" style="89" customWidth="1"/>
    <col min="4361" max="4361" width="14.7109375" style="89" customWidth="1"/>
    <col min="4362" max="4363" width="10.8515625" style="89" customWidth="1"/>
    <col min="4364" max="4364" width="5.7109375" style="89" customWidth="1"/>
    <col min="4365" max="4608" width="11.421875" style="89" customWidth="1"/>
    <col min="4609" max="4609" width="3.421875" style="89" customWidth="1"/>
    <col min="4610" max="4610" width="14.8515625" style="89" customWidth="1"/>
    <col min="4611" max="4611" width="15.421875" style="89" customWidth="1"/>
    <col min="4612" max="4612" width="10.8515625" style="89" customWidth="1"/>
    <col min="4613" max="4613" width="14.421875" style="89" customWidth="1"/>
    <col min="4614" max="4616" width="10.8515625" style="89" customWidth="1"/>
    <col min="4617" max="4617" width="14.7109375" style="89" customWidth="1"/>
    <col min="4618" max="4619" width="10.8515625" style="89" customWidth="1"/>
    <col min="4620" max="4620" width="5.7109375" style="89" customWidth="1"/>
    <col min="4621" max="4864" width="11.421875" style="89" customWidth="1"/>
    <col min="4865" max="4865" width="3.421875" style="89" customWidth="1"/>
    <col min="4866" max="4866" width="14.8515625" style="89" customWidth="1"/>
    <col min="4867" max="4867" width="15.421875" style="89" customWidth="1"/>
    <col min="4868" max="4868" width="10.8515625" style="89" customWidth="1"/>
    <col min="4869" max="4869" width="14.421875" style="89" customWidth="1"/>
    <col min="4870" max="4872" width="10.8515625" style="89" customWidth="1"/>
    <col min="4873" max="4873" width="14.7109375" style="89" customWidth="1"/>
    <col min="4874" max="4875" width="10.8515625" style="89" customWidth="1"/>
    <col min="4876" max="4876" width="5.7109375" style="89" customWidth="1"/>
    <col min="4877" max="5120" width="11.421875" style="89" customWidth="1"/>
    <col min="5121" max="5121" width="3.421875" style="89" customWidth="1"/>
    <col min="5122" max="5122" width="14.8515625" style="89" customWidth="1"/>
    <col min="5123" max="5123" width="15.421875" style="89" customWidth="1"/>
    <col min="5124" max="5124" width="10.8515625" style="89" customWidth="1"/>
    <col min="5125" max="5125" width="14.421875" style="89" customWidth="1"/>
    <col min="5126" max="5128" width="10.8515625" style="89" customWidth="1"/>
    <col min="5129" max="5129" width="14.7109375" style="89" customWidth="1"/>
    <col min="5130" max="5131" width="10.8515625" style="89" customWidth="1"/>
    <col min="5132" max="5132" width="5.7109375" style="89" customWidth="1"/>
    <col min="5133" max="5376" width="11.421875" style="89" customWidth="1"/>
    <col min="5377" max="5377" width="3.421875" style="89" customWidth="1"/>
    <col min="5378" max="5378" width="14.8515625" style="89" customWidth="1"/>
    <col min="5379" max="5379" width="15.421875" style="89" customWidth="1"/>
    <col min="5380" max="5380" width="10.8515625" style="89" customWidth="1"/>
    <col min="5381" max="5381" width="14.421875" style="89" customWidth="1"/>
    <col min="5382" max="5384" width="10.8515625" style="89" customWidth="1"/>
    <col min="5385" max="5385" width="14.7109375" style="89" customWidth="1"/>
    <col min="5386" max="5387" width="10.8515625" style="89" customWidth="1"/>
    <col min="5388" max="5388" width="5.7109375" style="89" customWidth="1"/>
    <col min="5389" max="5632" width="11.421875" style="89" customWidth="1"/>
    <col min="5633" max="5633" width="3.421875" style="89" customWidth="1"/>
    <col min="5634" max="5634" width="14.8515625" style="89" customWidth="1"/>
    <col min="5635" max="5635" width="15.421875" style="89" customWidth="1"/>
    <col min="5636" max="5636" width="10.8515625" style="89" customWidth="1"/>
    <col min="5637" max="5637" width="14.421875" style="89" customWidth="1"/>
    <col min="5638" max="5640" width="10.8515625" style="89" customWidth="1"/>
    <col min="5641" max="5641" width="14.7109375" style="89" customWidth="1"/>
    <col min="5642" max="5643" width="10.8515625" style="89" customWidth="1"/>
    <col min="5644" max="5644" width="5.7109375" style="89" customWidth="1"/>
    <col min="5645" max="5888" width="11.421875" style="89" customWidth="1"/>
    <col min="5889" max="5889" width="3.421875" style="89" customWidth="1"/>
    <col min="5890" max="5890" width="14.8515625" style="89" customWidth="1"/>
    <col min="5891" max="5891" width="15.421875" style="89" customWidth="1"/>
    <col min="5892" max="5892" width="10.8515625" style="89" customWidth="1"/>
    <col min="5893" max="5893" width="14.421875" style="89" customWidth="1"/>
    <col min="5894" max="5896" width="10.8515625" style="89" customWidth="1"/>
    <col min="5897" max="5897" width="14.7109375" style="89" customWidth="1"/>
    <col min="5898" max="5899" width="10.8515625" style="89" customWidth="1"/>
    <col min="5900" max="5900" width="5.7109375" style="89" customWidth="1"/>
    <col min="5901" max="6144" width="11.421875" style="89" customWidth="1"/>
    <col min="6145" max="6145" width="3.421875" style="89" customWidth="1"/>
    <col min="6146" max="6146" width="14.8515625" style="89" customWidth="1"/>
    <col min="6147" max="6147" width="15.421875" style="89" customWidth="1"/>
    <col min="6148" max="6148" width="10.8515625" style="89" customWidth="1"/>
    <col min="6149" max="6149" width="14.421875" style="89" customWidth="1"/>
    <col min="6150" max="6152" width="10.8515625" style="89" customWidth="1"/>
    <col min="6153" max="6153" width="14.7109375" style="89" customWidth="1"/>
    <col min="6154" max="6155" width="10.8515625" style="89" customWidth="1"/>
    <col min="6156" max="6156" width="5.7109375" style="89" customWidth="1"/>
    <col min="6157" max="6400" width="11.421875" style="89" customWidth="1"/>
    <col min="6401" max="6401" width="3.421875" style="89" customWidth="1"/>
    <col min="6402" max="6402" width="14.8515625" style="89" customWidth="1"/>
    <col min="6403" max="6403" width="15.421875" style="89" customWidth="1"/>
    <col min="6404" max="6404" width="10.8515625" style="89" customWidth="1"/>
    <col min="6405" max="6405" width="14.421875" style="89" customWidth="1"/>
    <col min="6406" max="6408" width="10.8515625" style="89" customWidth="1"/>
    <col min="6409" max="6409" width="14.7109375" style="89" customWidth="1"/>
    <col min="6410" max="6411" width="10.8515625" style="89" customWidth="1"/>
    <col min="6412" max="6412" width="5.7109375" style="89" customWidth="1"/>
    <col min="6413" max="6656" width="11.421875" style="89" customWidth="1"/>
    <col min="6657" max="6657" width="3.421875" style="89" customWidth="1"/>
    <col min="6658" max="6658" width="14.8515625" style="89" customWidth="1"/>
    <col min="6659" max="6659" width="15.421875" style="89" customWidth="1"/>
    <col min="6660" max="6660" width="10.8515625" style="89" customWidth="1"/>
    <col min="6661" max="6661" width="14.421875" style="89" customWidth="1"/>
    <col min="6662" max="6664" width="10.8515625" style="89" customWidth="1"/>
    <col min="6665" max="6665" width="14.7109375" style="89" customWidth="1"/>
    <col min="6666" max="6667" width="10.8515625" style="89" customWidth="1"/>
    <col min="6668" max="6668" width="5.7109375" style="89" customWidth="1"/>
    <col min="6669" max="6912" width="11.421875" style="89" customWidth="1"/>
    <col min="6913" max="6913" width="3.421875" style="89" customWidth="1"/>
    <col min="6914" max="6914" width="14.8515625" style="89" customWidth="1"/>
    <col min="6915" max="6915" width="15.421875" style="89" customWidth="1"/>
    <col min="6916" max="6916" width="10.8515625" style="89" customWidth="1"/>
    <col min="6917" max="6917" width="14.421875" style="89" customWidth="1"/>
    <col min="6918" max="6920" width="10.8515625" style="89" customWidth="1"/>
    <col min="6921" max="6921" width="14.7109375" style="89" customWidth="1"/>
    <col min="6922" max="6923" width="10.8515625" style="89" customWidth="1"/>
    <col min="6924" max="6924" width="5.7109375" style="89" customWidth="1"/>
    <col min="6925" max="7168" width="11.421875" style="89" customWidth="1"/>
    <col min="7169" max="7169" width="3.421875" style="89" customWidth="1"/>
    <col min="7170" max="7170" width="14.8515625" style="89" customWidth="1"/>
    <col min="7171" max="7171" width="15.421875" style="89" customWidth="1"/>
    <col min="7172" max="7172" width="10.8515625" style="89" customWidth="1"/>
    <col min="7173" max="7173" width="14.421875" style="89" customWidth="1"/>
    <col min="7174" max="7176" width="10.8515625" style="89" customWidth="1"/>
    <col min="7177" max="7177" width="14.7109375" style="89" customWidth="1"/>
    <col min="7178" max="7179" width="10.8515625" style="89" customWidth="1"/>
    <col min="7180" max="7180" width="5.7109375" style="89" customWidth="1"/>
    <col min="7181" max="7424" width="11.421875" style="89" customWidth="1"/>
    <col min="7425" max="7425" width="3.421875" style="89" customWidth="1"/>
    <col min="7426" max="7426" width="14.8515625" style="89" customWidth="1"/>
    <col min="7427" max="7427" width="15.421875" style="89" customWidth="1"/>
    <col min="7428" max="7428" width="10.8515625" style="89" customWidth="1"/>
    <col min="7429" max="7429" width="14.421875" style="89" customWidth="1"/>
    <col min="7430" max="7432" width="10.8515625" style="89" customWidth="1"/>
    <col min="7433" max="7433" width="14.7109375" style="89" customWidth="1"/>
    <col min="7434" max="7435" width="10.8515625" style="89" customWidth="1"/>
    <col min="7436" max="7436" width="5.7109375" style="89" customWidth="1"/>
    <col min="7437" max="7680" width="11.421875" style="89" customWidth="1"/>
    <col min="7681" max="7681" width="3.421875" style="89" customWidth="1"/>
    <col min="7682" max="7682" width="14.8515625" style="89" customWidth="1"/>
    <col min="7683" max="7683" width="15.421875" style="89" customWidth="1"/>
    <col min="7684" max="7684" width="10.8515625" style="89" customWidth="1"/>
    <col min="7685" max="7685" width="14.421875" style="89" customWidth="1"/>
    <col min="7686" max="7688" width="10.8515625" style="89" customWidth="1"/>
    <col min="7689" max="7689" width="14.7109375" style="89" customWidth="1"/>
    <col min="7690" max="7691" width="10.8515625" style="89" customWidth="1"/>
    <col min="7692" max="7692" width="5.7109375" style="89" customWidth="1"/>
    <col min="7693" max="7936" width="11.421875" style="89" customWidth="1"/>
    <col min="7937" max="7937" width="3.421875" style="89" customWidth="1"/>
    <col min="7938" max="7938" width="14.8515625" style="89" customWidth="1"/>
    <col min="7939" max="7939" width="15.421875" style="89" customWidth="1"/>
    <col min="7940" max="7940" width="10.8515625" style="89" customWidth="1"/>
    <col min="7941" max="7941" width="14.421875" style="89" customWidth="1"/>
    <col min="7942" max="7944" width="10.8515625" style="89" customWidth="1"/>
    <col min="7945" max="7945" width="14.7109375" style="89" customWidth="1"/>
    <col min="7946" max="7947" width="10.8515625" style="89" customWidth="1"/>
    <col min="7948" max="7948" width="5.7109375" style="89" customWidth="1"/>
    <col min="7949" max="8192" width="11.421875" style="89" customWidth="1"/>
    <col min="8193" max="8193" width="3.421875" style="89" customWidth="1"/>
    <col min="8194" max="8194" width="14.8515625" style="89" customWidth="1"/>
    <col min="8195" max="8195" width="15.421875" style="89" customWidth="1"/>
    <col min="8196" max="8196" width="10.8515625" style="89" customWidth="1"/>
    <col min="8197" max="8197" width="14.421875" style="89" customWidth="1"/>
    <col min="8198" max="8200" width="10.8515625" style="89" customWidth="1"/>
    <col min="8201" max="8201" width="14.7109375" style="89" customWidth="1"/>
    <col min="8202" max="8203" width="10.8515625" style="89" customWidth="1"/>
    <col min="8204" max="8204" width="5.7109375" style="89" customWidth="1"/>
    <col min="8205" max="8448" width="11.421875" style="89" customWidth="1"/>
    <col min="8449" max="8449" width="3.421875" style="89" customWidth="1"/>
    <col min="8450" max="8450" width="14.8515625" style="89" customWidth="1"/>
    <col min="8451" max="8451" width="15.421875" style="89" customWidth="1"/>
    <col min="8452" max="8452" width="10.8515625" style="89" customWidth="1"/>
    <col min="8453" max="8453" width="14.421875" style="89" customWidth="1"/>
    <col min="8454" max="8456" width="10.8515625" style="89" customWidth="1"/>
    <col min="8457" max="8457" width="14.7109375" style="89" customWidth="1"/>
    <col min="8458" max="8459" width="10.8515625" style="89" customWidth="1"/>
    <col min="8460" max="8460" width="5.7109375" style="89" customWidth="1"/>
    <col min="8461" max="8704" width="11.421875" style="89" customWidth="1"/>
    <col min="8705" max="8705" width="3.421875" style="89" customWidth="1"/>
    <col min="8706" max="8706" width="14.8515625" style="89" customWidth="1"/>
    <col min="8707" max="8707" width="15.421875" style="89" customWidth="1"/>
    <col min="8708" max="8708" width="10.8515625" style="89" customWidth="1"/>
    <col min="8709" max="8709" width="14.421875" style="89" customWidth="1"/>
    <col min="8710" max="8712" width="10.8515625" style="89" customWidth="1"/>
    <col min="8713" max="8713" width="14.7109375" style="89" customWidth="1"/>
    <col min="8714" max="8715" width="10.8515625" style="89" customWidth="1"/>
    <col min="8716" max="8716" width="5.7109375" style="89" customWidth="1"/>
    <col min="8717" max="8960" width="11.421875" style="89" customWidth="1"/>
    <col min="8961" max="8961" width="3.421875" style="89" customWidth="1"/>
    <col min="8962" max="8962" width="14.8515625" style="89" customWidth="1"/>
    <col min="8963" max="8963" width="15.421875" style="89" customWidth="1"/>
    <col min="8964" max="8964" width="10.8515625" style="89" customWidth="1"/>
    <col min="8965" max="8965" width="14.421875" style="89" customWidth="1"/>
    <col min="8966" max="8968" width="10.8515625" style="89" customWidth="1"/>
    <col min="8969" max="8969" width="14.7109375" style="89" customWidth="1"/>
    <col min="8970" max="8971" width="10.8515625" style="89" customWidth="1"/>
    <col min="8972" max="8972" width="5.7109375" style="89" customWidth="1"/>
    <col min="8973" max="9216" width="11.421875" style="89" customWidth="1"/>
    <col min="9217" max="9217" width="3.421875" style="89" customWidth="1"/>
    <col min="9218" max="9218" width="14.8515625" style="89" customWidth="1"/>
    <col min="9219" max="9219" width="15.421875" style="89" customWidth="1"/>
    <col min="9220" max="9220" width="10.8515625" style="89" customWidth="1"/>
    <col min="9221" max="9221" width="14.421875" style="89" customWidth="1"/>
    <col min="9222" max="9224" width="10.8515625" style="89" customWidth="1"/>
    <col min="9225" max="9225" width="14.7109375" style="89" customWidth="1"/>
    <col min="9226" max="9227" width="10.8515625" style="89" customWidth="1"/>
    <col min="9228" max="9228" width="5.7109375" style="89" customWidth="1"/>
    <col min="9229" max="9472" width="11.421875" style="89" customWidth="1"/>
    <col min="9473" max="9473" width="3.421875" style="89" customWidth="1"/>
    <col min="9474" max="9474" width="14.8515625" style="89" customWidth="1"/>
    <col min="9475" max="9475" width="15.421875" style="89" customWidth="1"/>
    <col min="9476" max="9476" width="10.8515625" style="89" customWidth="1"/>
    <col min="9477" max="9477" width="14.421875" style="89" customWidth="1"/>
    <col min="9478" max="9480" width="10.8515625" style="89" customWidth="1"/>
    <col min="9481" max="9481" width="14.7109375" style="89" customWidth="1"/>
    <col min="9482" max="9483" width="10.8515625" style="89" customWidth="1"/>
    <col min="9484" max="9484" width="5.7109375" style="89" customWidth="1"/>
    <col min="9485" max="9728" width="11.421875" style="89" customWidth="1"/>
    <col min="9729" max="9729" width="3.421875" style="89" customWidth="1"/>
    <col min="9730" max="9730" width="14.8515625" style="89" customWidth="1"/>
    <col min="9731" max="9731" width="15.421875" style="89" customWidth="1"/>
    <col min="9732" max="9732" width="10.8515625" style="89" customWidth="1"/>
    <col min="9733" max="9733" width="14.421875" style="89" customWidth="1"/>
    <col min="9734" max="9736" width="10.8515625" style="89" customWidth="1"/>
    <col min="9737" max="9737" width="14.7109375" style="89" customWidth="1"/>
    <col min="9738" max="9739" width="10.8515625" style="89" customWidth="1"/>
    <col min="9740" max="9740" width="5.7109375" style="89" customWidth="1"/>
    <col min="9741" max="9984" width="11.421875" style="89" customWidth="1"/>
    <col min="9985" max="9985" width="3.421875" style="89" customWidth="1"/>
    <col min="9986" max="9986" width="14.8515625" style="89" customWidth="1"/>
    <col min="9987" max="9987" width="15.421875" style="89" customWidth="1"/>
    <col min="9988" max="9988" width="10.8515625" style="89" customWidth="1"/>
    <col min="9989" max="9989" width="14.421875" style="89" customWidth="1"/>
    <col min="9990" max="9992" width="10.8515625" style="89" customWidth="1"/>
    <col min="9993" max="9993" width="14.7109375" style="89" customWidth="1"/>
    <col min="9994" max="9995" width="10.8515625" style="89" customWidth="1"/>
    <col min="9996" max="9996" width="5.7109375" style="89" customWidth="1"/>
    <col min="9997" max="10240" width="11.421875" style="89" customWidth="1"/>
    <col min="10241" max="10241" width="3.421875" style="89" customWidth="1"/>
    <col min="10242" max="10242" width="14.8515625" style="89" customWidth="1"/>
    <col min="10243" max="10243" width="15.421875" style="89" customWidth="1"/>
    <col min="10244" max="10244" width="10.8515625" style="89" customWidth="1"/>
    <col min="10245" max="10245" width="14.421875" style="89" customWidth="1"/>
    <col min="10246" max="10248" width="10.8515625" style="89" customWidth="1"/>
    <col min="10249" max="10249" width="14.7109375" style="89" customWidth="1"/>
    <col min="10250" max="10251" width="10.8515625" style="89" customWidth="1"/>
    <col min="10252" max="10252" width="5.7109375" style="89" customWidth="1"/>
    <col min="10253" max="10496" width="11.421875" style="89" customWidth="1"/>
    <col min="10497" max="10497" width="3.421875" style="89" customWidth="1"/>
    <col min="10498" max="10498" width="14.8515625" style="89" customWidth="1"/>
    <col min="10499" max="10499" width="15.421875" style="89" customWidth="1"/>
    <col min="10500" max="10500" width="10.8515625" style="89" customWidth="1"/>
    <col min="10501" max="10501" width="14.421875" style="89" customWidth="1"/>
    <col min="10502" max="10504" width="10.8515625" style="89" customWidth="1"/>
    <col min="10505" max="10505" width="14.7109375" style="89" customWidth="1"/>
    <col min="10506" max="10507" width="10.8515625" style="89" customWidth="1"/>
    <col min="10508" max="10508" width="5.7109375" style="89" customWidth="1"/>
    <col min="10509" max="10752" width="11.421875" style="89" customWidth="1"/>
    <col min="10753" max="10753" width="3.421875" style="89" customWidth="1"/>
    <col min="10754" max="10754" width="14.8515625" style="89" customWidth="1"/>
    <col min="10755" max="10755" width="15.421875" style="89" customWidth="1"/>
    <col min="10756" max="10756" width="10.8515625" style="89" customWidth="1"/>
    <col min="10757" max="10757" width="14.421875" style="89" customWidth="1"/>
    <col min="10758" max="10760" width="10.8515625" style="89" customWidth="1"/>
    <col min="10761" max="10761" width="14.7109375" style="89" customWidth="1"/>
    <col min="10762" max="10763" width="10.8515625" style="89" customWidth="1"/>
    <col min="10764" max="10764" width="5.7109375" style="89" customWidth="1"/>
    <col min="10765" max="11008" width="11.421875" style="89" customWidth="1"/>
    <col min="11009" max="11009" width="3.421875" style="89" customWidth="1"/>
    <col min="11010" max="11010" width="14.8515625" style="89" customWidth="1"/>
    <col min="11011" max="11011" width="15.421875" style="89" customWidth="1"/>
    <col min="11012" max="11012" width="10.8515625" style="89" customWidth="1"/>
    <col min="11013" max="11013" width="14.421875" style="89" customWidth="1"/>
    <col min="11014" max="11016" width="10.8515625" style="89" customWidth="1"/>
    <col min="11017" max="11017" width="14.7109375" style="89" customWidth="1"/>
    <col min="11018" max="11019" width="10.8515625" style="89" customWidth="1"/>
    <col min="11020" max="11020" width="5.7109375" style="89" customWidth="1"/>
    <col min="11021" max="11264" width="11.421875" style="89" customWidth="1"/>
    <col min="11265" max="11265" width="3.421875" style="89" customWidth="1"/>
    <col min="11266" max="11266" width="14.8515625" style="89" customWidth="1"/>
    <col min="11267" max="11267" width="15.421875" style="89" customWidth="1"/>
    <col min="11268" max="11268" width="10.8515625" style="89" customWidth="1"/>
    <col min="11269" max="11269" width="14.421875" style="89" customWidth="1"/>
    <col min="11270" max="11272" width="10.8515625" style="89" customWidth="1"/>
    <col min="11273" max="11273" width="14.7109375" style="89" customWidth="1"/>
    <col min="11274" max="11275" width="10.8515625" style="89" customWidth="1"/>
    <col min="11276" max="11276" width="5.7109375" style="89" customWidth="1"/>
    <col min="11277" max="11520" width="11.421875" style="89" customWidth="1"/>
    <col min="11521" max="11521" width="3.421875" style="89" customWidth="1"/>
    <col min="11522" max="11522" width="14.8515625" style="89" customWidth="1"/>
    <col min="11523" max="11523" width="15.421875" style="89" customWidth="1"/>
    <col min="11524" max="11524" width="10.8515625" style="89" customWidth="1"/>
    <col min="11525" max="11525" width="14.421875" style="89" customWidth="1"/>
    <col min="11526" max="11528" width="10.8515625" style="89" customWidth="1"/>
    <col min="11529" max="11529" width="14.7109375" style="89" customWidth="1"/>
    <col min="11530" max="11531" width="10.8515625" style="89" customWidth="1"/>
    <col min="11532" max="11532" width="5.7109375" style="89" customWidth="1"/>
    <col min="11533" max="11776" width="11.421875" style="89" customWidth="1"/>
    <col min="11777" max="11777" width="3.421875" style="89" customWidth="1"/>
    <col min="11778" max="11778" width="14.8515625" style="89" customWidth="1"/>
    <col min="11779" max="11779" width="15.421875" style="89" customWidth="1"/>
    <col min="11780" max="11780" width="10.8515625" style="89" customWidth="1"/>
    <col min="11781" max="11781" width="14.421875" style="89" customWidth="1"/>
    <col min="11782" max="11784" width="10.8515625" style="89" customWidth="1"/>
    <col min="11785" max="11785" width="14.7109375" style="89" customWidth="1"/>
    <col min="11786" max="11787" width="10.8515625" style="89" customWidth="1"/>
    <col min="11788" max="11788" width="5.7109375" style="89" customWidth="1"/>
    <col min="11789" max="12032" width="11.421875" style="89" customWidth="1"/>
    <col min="12033" max="12033" width="3.421875" style="89" customWidth="1"/>
    <col min="12034" max="12034" width="14.8515625" style="89" customWidth="1"/>
    <col min="12035" max="12035" width="15.421875" style="89" customWidth="1"/>
    <col min="12036" max="12036" width="10.8515625" style="89" customWidth="1"/>
    <col min="12037" max="12037" width="14.421875" style="89" customWidth="1"/>
    <col min="12038" max="12040" width="10.8515625" style="89" customWidth="1"/>
    <col min="12041" max="12041" width="14.7109375" style="89" customWidth="1"/>
    <col min="12042" max="12043" width="10.8515625" style="89" customWidth="1"/>
    <col min="12044" max="12044" width="5.7109375" style="89" customWidth="1"/>
    <col min="12045" max="12288" width="11.421875" style="89" customWidth="1"/>
    <col min="12289" max="12289" width="3.421875" style="89" customWidth="1"/>
    <col min="12290" max="12290" width="14.8515625" style="89" customWidth="1"/>
    <col min="12291" max="12291" width="15.421875" style="89" customWidth="1"/>
    <col min="12292" max="12292" width="10.8515625" style="89" customWidth="1"/>
    <col min="12293" max="12293" width="14.421875" style="89" customWidth="1"/>
    <col min="12294" max="12296" width="10.8515625" style="89" customWidth="1"/>
    <col min="12297" max="12297" width="14.7109375" style="89" customWidth="1"/>
    <col min="12298" max="12299" width="10.8515625" style="89" customWidth="1"/>
    <col min="12300" max="12300" width="5.7109375" style="89" customWidth="1"/>
    <col min="12301" max="12544" width="11.421875" style="89" customWidth="1"/>
    <col min="12545" max="12545" width="3.421875" style="89" customWidth="1"/>
    <col min="12546" max="12546" width="14.8515625" style="89" customWidth="1"/>
    <col min="12547" max="12547" width="15.421875" style="89" customWidth="1"/>
    <col min="12548" max="12548" width="10.8515625" style="89" customWidth="1"/>
    <col min="12549" max="12549" width="14.421875" style="89" customWidth="1"/>
    <col min="12550" max="12552" width="10.8515625" style="89" customWidth="1"/>
    <col min="12553" max="12553" width="14.7109375" style="89" customWidth="1"/>
    <col min="12554" max="12555" width="10.8515625" style="89" customWidth="1"/>
    <col min="12556" max="12556" width="5.7109375" style="89" customWidth="1"/>
    <col min="12557" max="12800" width="11.421875" style="89" customWidth="1"/>
    <col min="12801" max="12801" width="3.421875" style="89" customWidth="1"/>
    <col min="12802" max="12802" width="14.8515625" style="89" customWidth="1"/>
    <col min="12803" max="12803" width="15.421875" style="89" customWidth="1"/>
    <col min="12804" max="12804" width="10.8515625" style="89" customWidth="1"/>
    <col min="12805" max="12805" width="14.421875" style="89" customWidth="1"/>
    <col min="12806" max="12808" width="10.8515625" style="89" customWidth="1"/>
    <col min="12809" max="12809" width="14.7109375" style="89" customWidth="1"/>
    <col min="12810" max="12811" width="10.8515625" style="89" customWidth="1"/>
    <col min="12812" max="12812" width="5.7109375" style="89" customWidth="1"/>
    <col min="12813" max="13056" width="11.421875" style="89" customWidth="1"/>
    <col min="13057" max="13057" width="3.421875" style="89" customWidth="1"/>
    <col min="13058" max="13058" width="14.8515625" style="89" customWidth="1"/>
    <col min="13059" max="13059" width="15.421875" style="89" customWidth="1"/>
    <col min="13060" max="13060" width="10.8515625" style="89" customWidth="1"/>
    <col min="13061" max="13061" width="14.421875" style="89" customWidth="1"/>
    <col min="13062" max="13064" width="10.8515625" style="89" customWidth="1"/>
    <col min="13065" max="13065" width="14.7109375" style="89" customWidth="1"/>
    <col min="13066" max="13067" width="10.8515625" style="89" customWidth="1"/>
    <col min="13068" max="13068" width="5.7109375" style="89" customWidth="1"/>
    <col min="13069" max="13312" width="11.421875" style="89" customWidth="1"/>
    <col min="13313" max="13313" width="3.421875" style="89" customWidth="1"/>
    <col min="13314" max="13314" width="14.8515625" style="89" customWidth="1"/>
    <col min="13315" max="13315" width="15.421875" style="89" customWidth="1"/>
    <col min="13316" max="13316" width="10.8515625" style="89" customWidth="1"/>
    <col min="13317" max="13317" width="14.421875" style="89" customWidth="1"/>
    <col min="13318" max="13320" width="10.8515625" style="89" customWidth="1"/>
    <col min="13321" max="13321" width="14.7109375" style="89" customWidth="1"/>
    <col min="13322" max="13323" width="10.8515625" style="89" customWidth="1"/>
    <col min="13324" max="13324" width="5.7109375" style="89" customWidth="1"/>
    <col min="13325" max="13568" width="11.421875" style="89" customWidth="1"/>
    <col min="13569" max="13569" width="3.421875" style="89" customWidth="1"/>
    <col min="13570" max="13570" width="14.8515625" style="89" customWidth="1"/>
    <col min="13571" max="13571" width="15.421875" style="89" customWidth="1"/>
    <col min="13572" max="13572" width="10.8515625" style="89" customWidth="1"/>
    <col min="13573" max="13573" width="14.421875" style="89" customWidth="1"/>
    <col min="13574" max="13576" width="10.8515625" style="89" customWidth="1"/>
    <col min="13577" max="13577" width="14.7109375" style="89" customWidth="1"/>
    <col min="13578" max="13579" width="10.8515625" style="89" customWidth="1"/>
    <col min="13580" max="13580" width="5.7109375" style="89" customWidth="1"/>
    <col min="13581" max="13824" width="11.421875" style="89" customWidth="1"/>
    <col min="13825" max="13825" width="3.421875" style="89" customWidth="1"/>
    <col min="13826" max="13826" width="14.8515625" style="89" customWidth="1"/>
    <col min="13827" max="13827" width="15.421875" style="89" customWidth="1"/>
    <col min="13828" max="13828" width="10.8515625" style="89" customWidth="1"/>
    <col min="13829" max="13829" width="14.421875" style="89" customWidth="1"/>
    <col min="13830" max="13832" width="10.8515625" style="89" customWidth="1"/>
    <col min="13833" max="13833" width="14.7109375" style="89" customWidth="1"/>
    <col min="13834" max="13835" width="10.8515625" style="89" customWidth="1"/>
    <col min="13836" max="13836" width="5.7109375" style="89" customWidth="1"/>
    <col min="13837" max="14080" width="11.421875" style="89" customWidth="1"/>
    <col min="14081" max="14081" width="3.421875" style="89" customWidth="1"/>
    <col min="14082" max="14082" width="14.8515625" style="89" customWidth="1"/>
    <col min="14083" max="14083" width="15.421875" style="89" customWidth="1"/>
    <col min="14084" max="14084" width="10.8515625" style="89" customWidth="1"/>
    <col min="14085" max="14085" width="14.421875" style="89" customWidth="1"/>
    <col min="14086" max="14088" width="10.8515625" style="89" customWidth="1"/>
    <col min="14089" max="14089" width="14.7109375" style="89" customWidth="1"/>
    <col min="14090" max="14091" width="10.8515625" style="89" customWidth="1"/>
    <col min="14092" max="14092" width="5.7109375" style="89" customWidth="1"/>
    <col min="14093" max="14336" width="11.421875" style="89" customWidth="1"/>
    <col min="14337" max="14337" width="3.421875" style="89" customWidth="1"/>
    <col min="14338" max="14338" width="14.8515625" style="89" customWidth="1"/>
    <col min="14339" max="14339" width="15.421875" style="89" customWidth="1"/>
    <col min="14340" max="14340" width="10.8515625" style="89" customWidth="1"/>
    <col min="14341" max="14341" width="14.421875" style="89" customWidth="1"/>
    <col min="14342" max="14344" width="10.8515625" style="89" customWidth="1"/>
    <col min="14345" max="14345" width="14.7109375" style="89" customWidth="1"/>
    <col min="14346" max="14347" width="10.8515625" style="89" customWidth="1"/>
    <col min="14348" max="14348" width="5.7109375" style="89" customWidth="1"/>
    <col min="14349" max="14592" width="11.421875" style="89" customWidth="1"/>
    <col min="14593" max="14593" width="3.421875" style="89" customWidth="1"/>
    <col min="14594" max="14594" width="14.8515625" style="89" customWidth="1"/>
    <col min="14595" max="14595" width="15.421875" style="89" customWidth="1"/>
    <col min="14596" max="14596" width="10.8515625" style="89" customWidth="1"/>
    <col min="14597" max="14597" width="14.421875" style="89" customWidth="1"/>
    <col min="14598" max="14600" width="10.8515625" style="89" customWidth="1"/>
    <col min="14601" max="14601" width="14.7109375" style="89" customWidth="1"/>
    <col min="14602" max="14603" width="10.8515625" style="89" customWidth="1"/>
    <col min="14604" max="14604" width="5.7109375" style="89" customWidth="1"/>
    <col min="14605" max="14848" width="11.421875" style="89" customWidth="1"/>
    <col min="14849" max="14849" width="3.421875" style="89" customWidth="1"/>
    <col min="14850" max="14850" width="14.8515625" style="89" customWidth="1"/>
    <col min="14851" max="14851" width="15.421875" style="89" customWidth="1"/>
    <col min="14852" max="14852" width="10.8515625" style="89" customWidth="1"/>
    <col min="14853" max="14853" width="14.421875" style="89" customWidth="1"/>
    <col min="14854" max="14856" width="10.8515625" style="89" customWidth="1"/>
    <col min="14857" max="14857" width="14.7109375" style="89" customWidth="1"/>
    <col min="14858" max="14859" width="10.8515625" style="89" customWidth="1"/>
    <col min="14860" max="14860" width="5.7109375" style="89" customWidth="1"/>
    <col min="14861" max="15104" width="11.421875" style="89" customWidth="1"/>
    <col min="15105" max="15105" width="3.421875" style="89" customWidth="1"/>
    <col min="15106" max="15106" width="14.8515625" style="89" customWidth="1"/>
    <col min="15107" max="15107" width="15.421875" style="89" customWidth="1"/>
    <col min="15108" max="15108" width="10.8515625" style="89" customWidth="1"/>
    <col min="15109" max="15109" width="14.421875" style="89" customWidth="1"/>
    <col min="15110" max="15112" width="10.8515625" style="89" customWidth="1"/>
    <col min="15113" max="15113" width="14.7109375" style="89" customWidth="1"/>
    <col min="15114" max="15115" width="10.8515625" style="89" customWidth="1"/>
    <col min="15116" max="15116" width="5.7109375" style="89" customWidth="1"/>
    <col min="15117" max="15360" width="11.421875" style="89" customWidth="1"/>
    <col min="15361" max="15361" width="3.421875" style="89" customWidth="1"/>
    <col min="15362" max="15362" width="14.8515625" style="89" customWidth="1"/>
    <col min="15363" max="15363" width="15.421875" style="89" customWidth="1"/>
    <col min="15364" max="15364" width="10.8515625" style="89" customWidth="1"/>
    <col min="15365" max="15365" width="14.421875" style="89" customWidth="1"/>
    <col min="15366" max="15368" width="10.8515625" style="89" customWidth="1"/>
    <col min="15369" max="15369" width="14.7109375" style="89" customWidth="1"/>
    <col min="15370" max="15371" width="10.8515625" style="89" customWidth="1"/>
    <col min="15372" max="15372" width="5.7109375" style="89" customWidth="1"/>
    <col min="15373" max="15616" width="11.421875" style="89" customWidth="1"/>
    <col min="15617" max="15617" width="3.421875" style="89" customWidth="1"/>
    <col min="15618" max="15618" width="14.8515625" style="89" customWidth="1"/>
    <col min="15619" max="15619" width="15.421875" style="89" customWidth="1"/>
    <col min="15620" max="15620" width="10.8515625" style="89" customWidth="1"/>
    <col min="15621" max="15621" width="14.421875" style="89" customWidth="1"/>
    <col min="15622" max="15624" width="10.8515625" style="89" customWidth="1"/>
    <col min="15625" max="15625" width="14.7109375" style="89" customWidth="1"/>
    <col min="15626" max="15627" width="10.8515625" style="89" customWidth="1"/>
    <col min="15628" max="15628" width="5.7109375" style="89" customWidth="1"/>
    <col min="15629" max="15872" width="11.421875" style="89" customWidth="1"/>
    <col min="15873" max="15873" width="3.421875" style="89" customWidth="1"/>
    <col min="15874" max="15874" width="14.8515625" style="89" customWidth="1"/>
    <col min="15875" max="15875" width="15.421875" style="89" customWidth="1"/>
    <col min="15876" max="15876" width="10.8515625" style="89" customWidth="1"/>
    <col min="15877" max="15877" width="14.421875" style="89" customWidth="1"/>
    <col min="15878" max="15880" width="10.8515625" style="89" customWidth="1"/>
    <col min="15881" max="15881" width="14.7109375" style="89" customWidth="1"/>
    <col min="15882" max="15883" width="10.8515625" style="89" customWidth="1"/>
    <col min="15884" max="15884" width="5.7109375" style="89" customWidth="1"/>
    <col min="15885" max="16128" width="11.421875" style="89" customWidth="1"/>
    <col min="16129" max="16129" width="3.421875" style="89" customWidth="1"/>
    <col min="16130" max="16130" width="14.8515625" style="89" customWidth="1"/>
    <col min="16131" max="16131" width="15.421875" style="89" customWidth="1"/>
    <col min="16132" max="16132" width="10.8515625" style="89" customWidth="1"/>
    <col min="16133" max="16133" width="14.421875" style="89" customWidth="1"/>
    <col min="16134" max="16136" width="10.8515625" style="89" customWidth="1"/>
    <col min="16137" max="16137" width="14.7109375" style="89" customWidth="1"/>
    <col min="16138" max="16139" width="10.8515625" style="89" customWidth="1"/>
    <col min="16140" max="16140" width="5.7109375" style="89" customWidth="1"/>
    <col min="16141" max="16384" width="11.421875" style="89" customWidth="1"/>
  </cols>
  <sheetData>
    <row r="1" spans="1:12" ht="12.75">
      <c r="A1" s="116"/>
      <c r="B1" s="116"/>
      <c r="C1" s="116"/>
      <c r="D1" s="116"/>
      <c r="E1" s="116"/>
      <c r="F1" s="116"/>
      <c r="G1" s="116"/>
      <c r="H1" s="116"/>
      <c r="I1" s="116"/>
      <c r="J1" s="116"/>
      <c r="K1" s="116"/>
      <c r="L1" s="116"/>
    </row>
    <row r="2" spans="1:12" ht="50.1" customHeight="1">
      <c r="A2" s="260" t="s">
        <v>271</v>
      </c>
      <c r="B2" s="261"/>
      <c r="C2" s="261"/>
      <c r="D2" s="261"/>
      <c r="E2" s="261"/>
      <c r="F2" s="261"/>
      <c r="G2" s="261"/>
      <c r="H2" s="261"/>
      <c r="I2" s="261"/>
      <c r="J2" s="261"/>
      <c r="K2" s="261"/>
      <c r="L2" s="261"/>
    </row>
    <row r="3" spans="1:12" ht="12.75">
      <c r="A3" s="92" t="s">
        <v>0</v>
      </c>
      <c r="B3" s="92" t="s">
        <v>151</v>
      </c>
      <c r="C3" s="93"/>
      <c r="D3" s="93"/>
      <c r="E3" s="93"/>
      <c r="F3" s="93"/>
      <c r="G3" s="93"/>
      <c r="H3" s="93"/>
      <c r="I3" s="93"/>
      <c r="J3" s="93"/>
      <c r="K3" s="93"/>
      <c r="L3" s="93"/>
    </row>
    <row r="4" spans="1:12" ht="6" customHeight="1">
      <c r="A4" s="94"/>
      <c r="B4" s="94"/>
      <c r="C4" s="94"/>
      <c r="D4" s="94"/>
      <c r="E4" s="94"/>
      <c r="F4" s="94"/>
      <c r="G4" s="94"/>
      <c r="H4" s="94"/>
      <c r="I4" s="94"/>
      <c r="J4" s="94"/>
      <c r="K4" s="94"/>
      <c r="L4" s="94"/>
    </row>
    <row r="5" spans="1:12" ht="20.1" customHeight="1">
      <c r="A5" s="1"/>
      <c r="B5" s="6" t="s">
        <v>152</v>
      </c>
      <c r="C5" s="262" t="s">
        <v>68</v>
      </c>
      <c r="D5" s="263"/>
      <c r="E5" s="263"/>
      <c r="F5" s="263"/>
      <c r="G5" s="62" t="s">
        <v>154</v>
      </c>
      <c r="H5" s="252"/>
      <c r="I5" s="62" t="s">
        <v>153</v>
      </c>
      <c r="J5" s="265"/>
      <c r="K5" s="266"/>
      <c r="L5" s="266"/>
    </row>
    <row r="6" spans="1:12" ht="20.1" customHeight="1">
      <c r="A6" s="1"/>
      <c r="B6" s="6" t="s">
        <v>157</v>
      </c>
      <c r="C6" s="264"/>
      <c r="D6" s="264"/>
      <c r="E6" s="264"/>
      <c r="F6" s="264"/>
      <c r="G6" s="62" t="s">
        <v>128</v>
      </c>
      <c r="H6" s="254"/>
      <c r="I6" s="1"/>
      <c r="J6" s="1"/>
      <c r="K6" s="1"/>
      <c r="L6" s="1"/>
    </row>
    <row r="7" spans="1:12" ht="20.1" customHeight="1">
      <c r="A7" s="1"/>
      <c r="B7" s="6" t="s">
        <v>156</v>
      </c>
      <c r="C7" s="263"/>
      <c r="D7" s="263"/>
      <c r="E7" s="263"/>
      <c r="F7" s="263"/>
      <c r="G7" s="62" t="s">
        <v>155</v>
      </c>
      <c r="H7" s="267"/>
      <c r="I7" s="268"/>
      <c r="J7" s="268"/>
      <c r="K7" s="268"/>
      <c r="L7" s="268"/>
    </row>
    <row r="8" spans="1:12" ht="12.95" customHeight="1">
      <c r="A8" s="94"/>
      <c r="B8" s="94"/>
      <c r="C8" s="94"/>
      <c r="D8" s="94"/>
      <c r="E8" s="94"/>
      <c r="F8" s="94"/>
      <c r="G8" s="94"/>
      <c r="H8" s="94"/>
      <c r="I8" s="94"/>
      <c r="J8" s="94"/>
      <c r="K8" s="94"/>
      <c r="L8" s="94"/>
    </row>
    <row r="9" spans="1:12" ht="12.75">
      <c r="A9" s="92" t="s">
        <v>1</v>
      </c>
      <c r="B9" s="92" t="s">
        <v>158</v>
      </c>
      <c r="C9" s="93"/>
      <c r="D9" s="93"/>
      <c r="E9" s="93"/>
      <c r="F9" s="93"/>
      <c r="G9" s="93"/>
      <c r="H9" s="93"/>
      <c r="I9" s="93"/>
      <c r="J9" s="93"/>
      <c r="K9" s="93"/>
      <c r="L9" s="93"/>
    </row>
    <row r="10" ht="9.95" customHeight="1"/>
    <row r="11" ht="15.75" customHeight="1">
      <c r="B11" s="89" t="s">
        <v>159</v>
      </c>
    </row>
    <row r="12" spans="2:5" ht="15.75" customHeight="1">
      <c r="B12" s="117" t="s">
        <v>160</v>
      </c>
      <c r="C12" s="106" t="s">
        <v>71</v>
      </c>
      <c r="D12" s="118">
        <v>300</v>
      </c>
      <c r="E12" s="89" t="s">
        <v>72</v>
      </c>
    </row>
    <row r="13" spans="2:22" ht="15.75" customHeight="1">
      <c r="B13" s="106" t="s">
        <v>161</v>
      </c>
      <c r="C13" s="106" t="s">
        <v>73</v>
      </c>
      <c r="D13" s="118">
        <v>1000</v>
      </c>
      <c r="E13" s="89" t="s">
        <v>72</v>
      </c>
      <c r="N13" s="119" t="s">
        <v>129</v>
      </c>
      <c r="O13" s="119">
        <v>8</v>
      </c>
      <c r="P13" s="120">
        <v>12</v>
      </c>
      <c r="Q13" s="119">
        <v>16</v>
      </c>
      <c r="R13" s="119">
        <v>25</v>
      </c>
      <c r="S13" s="120">
        <v>32</v>
      </c>
      <c r="V13" s="120" t="s">
        <v>74</v>
      </c>
    </row>
    <row r="14" spans="2:22" ht="15.75" customHeight="1">
      <c r="B14" s="106"/>
      <c r="C14" s="106" t="s">
        <v>75</v>
      </c>
      <c r="D14" s="118">
        <v>8</v>
      </c>
      <c r="E14" s="89" t="s">
        <v>72</v>
      </c>
      <c r="G14" s="121"/>
      <c r="H14" s="122"/>
      <c r="N14" s="123" t="s">
        <v>76</v>
      </c>
      <c r="O14" s="123">
        <v>50.3</v>
      </c>
      <c r="P14" s="123">
        <v>113</v>
      </c>
      <c r="Q14" s="123">
        <v>201</v>
      </c>
      <c r="R14" s="123">
        <v>491</v>
      </c>
      <c r="S14" s="123">
        <v>804</v>
      </c>
      <c r="V14" s="123">
        <v>337</v>
      </c>
    </row>
    <row r="15" spans="2:5" ht="15.75" customHeight="1">
      <c r="B15" s="106" t="s">
        <v>162</v>
      </c>
      <c r="C15" s="106" t="s">
        <v>77</v>
      </c>
      <c r="D15" s="118">
        <v>25</v>
      </c>
      <c r="E15" s="89" t="s">
        <v>72</v>
      </c>
    </row>
    <row r="16" ht="12.75" customHeight="1">
      <c r="N16" s="89" t="s">
        <v>262</v>
      </c>
    </row>
    <row r="17" spans="2:22" ht="15.75" customHeight="1">
      <c r="B17" s="106" t="s">
        <v>163</v>
      </c>
      <c r="D17" s="124" t="s">
        <v>86</v>
      </c>
      <c r="N17" s="119" t="s">
        <v>263</v>
      </c>
      <c r="O17" s="119" t="s">
        <v>130</v>
      </c>
      <c r="P17" s="119" t="s">
        <v>131</v>
      </c>
      <c r="Q17" s="119" t="s">
        <v>132</v>
      </c>
      <c r="R17" s="119" t="s">
        <v>133</v>
      </c>
      <c r="S17" s="119" t="s">
        <v>134</v>
      </c>
      <c r="T17" s="119" t="s">
        <v>135</v>
      </c>
      <c r="U17" s="119" t="s">
        <v>79</v>
      </c>
      <c r="V17" s="119" t="s">
        <v>80</v>
      </c>
    </row>
    <row r="18" spans="14:22" ht="15.75" customHeight="1">
      <c r="N18" s="123" t="s">
        <v>81</v>
      </c>
      <c r="O18" s="123">
        <v>16</v>
      </c>
      <c r="P18" s="123">
        <v>24</v>
      </c>
      <c r="Q18" s="123">
        <v>1.9</v>
      </c>
      <c r="R18" s="123">
        <v>9.1</v>
      </c>
      <c r="S18" s="123">
        <v>27400</v>
      </c>
      <c r="T18" s="123">
        <v>23400</v>
      </c>
      <c r="U18" s="123">
        <v>50</v>
      </c>
      <c r="V18" s="123">
        <f aca="true" t="shared" si="0" ref="V18:V25">$I$3/R18</f>
        <v>0</v>
      </c>
    </row>
    <row r="19" spans="2:22" ht="15.75" customHeight="1">
      <c r="B19" s="106" t="s">
        <v>164</v>
      </c>
      <c r="C19" s="106" t="s">
        <v>82</v>
      </c>
      <c r="D19" s="125">
        <f>D12-D15-D14/2</f>
        <v>271</v>
      </c>
      <c r="E19" s="89" t="s">
        <v>72</v>
      </c>
      <c r="N19" s="123" t="s">
        <v>83</v>
      </c>
      <c r="O19" s="123">
        <v>20</v>
      </c>
      <c r="P19" s="123">
        <v>28</v>
      </c>
      <c r="Q19" s="123">
        <v>2.2</v>
      </c>
      <c r="R19" s="123">
        <v>11.3</v>
      </c>
      <c r="S19" s="123">
        <v>28800</v>
      </c>
      <c r="T19" s="123">
        <v>24900</v>
      </c>
      <c r="U19" s="123">
        <v>38.4</v>
      </c>
      <c r="V19" s="123">
        <f t="shared" si="0"/>
        <v>0</v>
      </c>
    </row>
    <row r="20" spans="2:22" ht="15.75" customHeight="1">
      <c r="B20" s="106" t="s">
        <v>165</v>
      </c>
      <c r="C20" s="106" t="s">
        <v>84</v>
      </c>
      <c r="D20" s="125">
        <f>0.9*D19</f>
        <v>243.9</v>
      </c>
      <c r="E20" s="89" t="s">
        <v>72</v>
      </c>
      <c r="F20" s="89" t="s">
        <v>85</v>
      </c>
      <c r="N20" s="123" t="s">
        <v>86</v>
      </c>
      <c r="O20" s="123">
        <v>25</v>
      </c>
      <c r="P20" s="123">
        <v>33</v>
      </c>
      <c r="Q20" s="123">
        <v>2.6</v>
      </c>
      <c r="R20" s="123">
        <v>14.2</v>
      </c>
      <c r="S20" s="123">
        <v>30500</v>
      </c>
      <c r="T20" s="123">
        <v>26700</v>
      </c>
      <c r="U20" s="123">
        <v>30.7</v>
      </c>
      <c r="V20" s="123">
        <f t="shared" si="0"/>
        <v>0</v>
      </c>
    </row>
    <row r="21" spans="4:22" ht="15.75" customHeight="1">
      <c r="D21" s="126"/>
      <c r="N21" s="123" t="s">
        <v>87</v>
      </c>
      <c r="O21" s="123">
        <v>30</v>
      </c>
      <c r="P21" s="123">
        <v>38</v>
      </c>
      <c r="Q21" s="123">
        <v>2.9</v>
      </c>
      <c r="R21" s="123">
        <v>17</v>
      </c>
      <c r="S21" s="123">
        <v>31900</v>
      </c>
      <c r="T21" s="123">
        <v>28300</v>
      </c>
      <c r="U21" s="123">
        <v>25.6</v>
      </c>
      <c r="V21" s="123">
        <f t="shared" si="0"/>
        <v>0</v>
      </c>
    </row>
    <row r="22" spans="14:22" ht="15.75" customHeight="1">
      <c r="N22" s="123" t="s">
        <v>78</v>
      </c>
      <c r="O22" s="123">
        <v>35</v>
      </c>
      <c r="P22" s="123">
        <v>43</v>
      </c>
      <c r="Q22" s="123">
        <v>3.2</v>
      </c>
      <c r="R22" s="123">
        <v>19.8</v>
      </c>
      <c r="S22" s="123">
        <v>33300</v>
      </c>
      <c r="T22" s="123">
        <v>29900</v>
      </c>
      <c r="U22" s="123">
        <v>21.9</v>
      </c>
      <c r="V22" s="123">
        <f t="shared" si="0"/>
        <v>0</v>
      </c>
    </row>
    <row r="23" spans="2:22" ht="15.75" customHeight="1">
      <c r="B23" s="106" t="s">
        <v>166</v>
      </c>
      <c r="C23" s="106" t="s">
        <v>88</v>
      </c>
      <c r="D23" s="125">
        <f>D12^2*D13/6/10^9</f>
        <v>0.015</v>
      </c>
      <c r="E23" s="89" t="s">
        <v>89</v>
      </c>
      <c r="F23" s="89" t="s">
        <v>167</v>
      </c>
      <c r="N23" s="123" t="s">
        <v>90</v>
      </c>
      <c r="O23" s="123">
        <v>40</v>
      </c>
      <c r="P23" s="123">
        <v>48</v>
      </c>
      <c r="Q23" s="123">
        <v>3.5</v>
      </c>
      <c r="R23" s="123">
        <v>22.7</v>
      </c>
      <c r="S23" s="123">
        <v>34500</v>
      </c>
      <c r="T23" s="123">
        <v>31400</v>
      </c>
      <c r="U23" s="123">
        <v>19.2</v>
      </c>
      <c r="V23" s="123">
        <f t="shared" si="0"/>
        <v>0</v>
      </c>
    </row>
    <row r="24" spans="14:22" ht="15.75" customHeight="1">
      <c r="N24" s="123" t="s">
        <v>91</v>
      </c>
      <c r="O24" s="123">
        <v>45</v>
      </c>
      <c r="P24" s="123">
        <v>53</v>
      </c>
      <c r="Q24" s="123">
        <v>3.8</v>
      </c>
      <c r="R24" s="123">
        <v>25.5</v>
      </c>
      <c r="S24" s="123">
        <v>35700</v>
      </c>
      <c r="T24" s="123">
        <v>32800</v>
      </c>
      <c r="U24" s="123">
        <v>17.1</v>
      </c>
      <c r="V24" s="123">
        <f t="shared" si="0"/>
        <v>0</v>
      </c>
    </row>
    <row r="25" spans="3:22" ht="15.75" customHeight="1">
      <c r="C25" s="106" t="s">
        <v>92</v>
      </c>
      <c r="D25" s="127">
        <f>VLOOKUP(D17,N18:V25,4)</f>
        <v>2.6</v>
      </c>
      <c r="E25" s="89" t="s">
        <v>93</v>
      </c>
      <c r="N25" s="123" t="s">
        <v>94</v>
      </c>
      <c r="O25" s="123">
        <v>50</v>
      </c>
      <c r="P25" s="123">
        <v>58</v>
      </c>
      <c r="Q25" s="123">
        <v>4.1</v>
      </c>
      <c r="R25" s="123">
        <v>28.3</v>
      </c>
      <c r="S25" s="123">
        <v>36800</v>
      </c>
      <c r="T25" s="123">
        <v>34300</v>
      </c>
      <c r="U25" s="123">
        <v>15.3</v>
      </c>
      <c r="V25" s="123">
        <f t="shared" si="0"/>
        <v>0</v>
      </c>
    </row>
    <row r="26" spans="3:6" ht="15.75" customHeight="1">
      <c r="C26" s="106" t="s">
        <v>95</v>
      </c>
      <c r="D26" s="128">
        <f>D23*D25*1000</f>
        <v>39</v>
      </c>
      <c r="E26" s="89" t="s">
        <v>96</v>
      </c>
      <c r="F26" s="106" t="s">
        <v>97</v>
      </c>
    </row>
    <row r="27" spans="3:5" ht="15.75" customHeight="1">
      <c r="C27" s="106" t="s">
        <v>98</v>
      </c>
      <c r="D27" s="127">
        <f>0.83*580</f>
        <v>481.4</v>
      </c>
      <c r="E27" s="89" t="s">
        <v>93</v>
      </c>
    </row>
    <row r="28" ht="15.75" customHeight="1">
      <c r="N28" s="129"/>
    </row>
    <row r="29" ht="15.75" customHeight="1">
      <c r="N29" s="129"/>
    </row>
    <row r="30" spans="3:7" ht="15.75" customHeight="1">
      <c r="C30" s="130" t="s">
        <v>99</v>
      </c>
      <c r="D30" s="131">
        <f>D26/D20/D27*10^6</f>
        <v>332.15953264642746</v>
      </c>
      <c r="E30" s="89" t="s">
        <v>100</v>
      </c>
      <c r="F30" s="106" t="s">
        <v>101</v>
      </c>
      <c r="G30" s="132"/>
    </row>
    <row r="38" ht="12.75" hidden="1"/>
    <row r="39" ht="12.75" hidden="1"/>
    <row r="40" ht="12.75" hidden="1"/>
    <row r="41" ht="12.75" hidden="1"/>
    <row r="42" ht="12.75" hidden="1"/>
    <row r="43" ht="12.75" hidden="1"/>
    <row r="44" ht="12.75" hidden="1"/>
    <row r="45" ht="12.75" hidden="1"/>
    <row r="46" ht="12.75" hidden="1"/>
    <row r="47" ht="12.75" hidden="1"/>
    <row r="48" ht="12.75" hidden="1"/>
    <row r="49" ht="12.75" hidden="1"/>
  </sheetData>
  <sheetProtection password="D49F" sheet="1" objects="1" scenarios="1" selectLockedCells="1"/>
  <mergeCells count="6">
    <mergeCell ref="A2:L2"/>
    <mergeCell ref="C5:F5"/>
    <mergeCell ref="C6:F6"/>
    <mergeCell ref="C7:F7"/>
    <mergeCell ref="J5:L5"/>
    <mergeCell ref="H7:L7"/>
  </mergeCells>
  <dataValidations count="22">
    <dataValidation type="list" allowBlank="1" showInputMessage="1" showErrorMessage="1"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formula1>$N$18:$N$25</formula1>
    </dataValidation>
    <dataValidation type="list" allowBlank="1" showInputMessage="1" showErrorMessage="1" sqref="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formula1>$N$18:$N$25</formula1>
    </dataValidation>
    <dataValidation type="list" allowBlank="1" showInputMessage="1" showErrorMessage="1" sqref="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formula1>$N$18:$N$25</formula1>
    </dataValidation>
    <dataValidation type="list" allowBlank="1" showInputMessage="1" showErrorMessage="1" sqref="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ormula1>$N$18:$N$25</formula1>
    </dataValidation>
    <dataValidation type="list" allowBlank="1" showInputMessage="1" showErrorMessage="1" sqref="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formula1>$N$18:$N$25</formula1>
    </dataValidation>
    <dataValidation type="list" allowBlank="1" showInputMessage="1" showErrorMessage="1" sqref="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formula1>$N$18:$N$25</formula1>
    </dataValidation>
    <dataValidation type="list" allowBlank="1" showInputMessage="1" showErrorMessage="1" sqref="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formula1>$N$18:$N$25</formula1>
    </dataValidation>
    <dataValidation type="list" allowBlank="1" showInputMessage="1" showErrorMessage="1" sqref="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formula1>$N$18:$N$25</formula1>
    </dataValidation>
    <dataValidation type="list" allowBlank="1" showInputMessage="1" showErrorMessage="1" sqref="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formula1>$N$18:$N$25</formula1>
    </dataValidation>
    <dataValidation type="list" allowBlank="1" showInputMessage="1" showErrorMessage="1" sqref="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formula1>$N$18:$N$25</formula1>
    </dataValidation>
    <dataValidation type="list" allowBlank="1" showInputMessage="1" showErrorMessage="1" sqref="OCZ983057 OMV983057 OWR983057 PGN983057 PQJ983057 QAF983057 QKB983057 QTX983057 RDT983057 RNP983057 RXL983057 SHH983057 SRD983057 TAZ983057 TKV983057 TUR983057 UEN983057 UOJ983057 UYF983057 VIB983057 VRX983057 WBT983057 WLP983057 WVL983057">
      <formula1>$N$18:$N$25</formula1>
    </dataValidation>
    <dataValidation type="list" allowBlank="1" showInputMessage="1" showErrorMessage="1" 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formula1>$O$13:$S$13</formula1>
    </dataValidation>
    <dataValidation type="list" allowBlank="1" showInputMessage="1" showErrorMessage="1" sqref="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formula1>$O$13:$S$13</formula1>
    </dataValidation>
    <dataValidation type="list" allowBlank="1" showInputMessage="1" showErrorMessage="1" sqref="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formula1>$O$13:$S$13</formula1>
    </dataValidation>
    <dataValidation type="list" allowBlank="1" showInputMessage="1" showErrorMessage="1" sqref="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ormula1>$O$13:$S$13</formula1>
    </dataValidation>
    <dataValidation type="list" allowBlank="1" showInputMessage="1" showErrorMessage="1" sqref="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formula1>$O$13:$S$13</formula1>
    </dataValidation>
    <dataValidation type="list" allowBlank="1" showInputMessage="1" showErrorMessage="1" sqref="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formula1>$O$13:$S$13</formula1>
    </dataValidation>
    <dataValidation type="list" allowBlank="1" showInputMessage="1" showErrorMessage="1" sqref="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formula1>$O$13:$S$13</formula1>
    </dataValidation>
    <dataValidation type="list" allowBlank="1" showInputMessage="1" showErrorMessage="1" sqref="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formula1>$O$13:$S$13</formula1>
    </dataValidation>
    <dataValidation type="list" allowBlank="1" showInputMessage="1" showErrorMessage="1" sqref="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formula1>$O$13:$S$13</formula1>
    </dataValidation>
    <dataValidation type="list" allowBlank="1" showInputMessage="1" showErrorMessage="1" sqref="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formula1>$O$13:$S$13</formula1>
    </dataValidation>
    <dataValidation type="list" allowBlank="1" showInputMessage="1" showErrorMessage="1" sqref="OCZ983054 OMV983054 OWR983054 PGN983054 PQJ983054 QAF983054 QKB983054 QTX983054 RDT983054 RNP983054 RXL983054 SHH983054 SRD983054 TAZ983054 TKV983054 TUR983054 UEN983054 UOJ983054 UYF983054 VIB983054 VRX983054 WBT983054 WLP983054 WVL983054">
      <formula1>$O$13:$S$13</formula1>
    </dataValidation>
  </dataValidations>
  <printOptions/>
  <pageMargins left="0.7874015748031497" right="0.7874015748031497" top="0.9448818897637796" bottom="0.7874015748031497" header="0.5118110236220472" footer="0.5118110236220472"/>
  <pageSetup horizontalDpi="600" verticalDpi="600" orientation="portrait" paperSize="9" scale="65" r:id="rId2"/>
  <headerFooter>
    <oddHeader>&amp;R&amp;K000000&amp;G</oddHeader>
    <oddFooter>&amp;L&amp;8&amp;F&amp;C
&amp;R&amp;8design tools Schoeck ComBAR® V 2.0</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4"/>
  <sheetViews>
    <sheetView showGridLines="0" view="pageLayout" showRuler="0" zoomScale="90" zoomScalePageLayoutView="90" workbookViewId="0" topLeftCell="A1">
      <selection activeCell="C5" sqref="C5:F5"/>
    </sheetView>
  </sheetViews>
  <sheetFormatPr defaultColWidth="10.8515625" defaultRowHeight="12.75"/>
  <cols>
    <col min="1" max="1" width="3.421875" style="1" customWidth="1"/>
    <col min="2" max="2" width="14.8515625" style="1" customWidth="1"/>
    <col min="3" max="3" width="15.421875" style="1" customWidth="1"/>
    <col min="4" max="4" width="10.8515625" style="1" customWidth="1"/>
    <col min="5" max="5" width="14.421875" style="1" customWidth="1"/>
    <col min="6" max="8" width="10.8515625" style="1" customWidth="1"/>
    <col min="9" max="9" width="14.7109375" style="1" customWidth="1"/>
    <col min="10" max="11" width="10.8515625" style="1" customWidth="1"/>
    <col min="12" max="13" width="5.7109375" style="1" customWidth="1"/>
    <col min="14" max="16" width="10.7109375" style="1" customWidth="1"/>
    <col min="17" max="17" width="2.7109375" style="1" customWidth="1"/>
    <col min="18" max="19" width="10.7109375" style="1" customWidth="1"/>
    <col min="20" max="20" width="2.7109375" style="1" customWidth="1"/>
    <col min="21" max="23" width="10.7109375" style="1" customWidth="1"/>
    <col min="24" max="16384" width="10.8515625" style="1" customWidth="1"/>
  </cols>
  <sheetData>
    <row r="1" spans="1:12" ht="12.75">
      <c r="A1" s="60"/>
      <c r="B1" s="60"/>
      <c r="C1" s="60"/>
      <c r="D1" s="60"/>
      <c r="E1" s="60"/>
      <c r="F1" s="60"/>
      <c r="G1" s="60"/>
      <c r="H1" s="60"/>
      <c r="I1" s="60"/>
      <c r="J1" s="60"/>
      <c r="K1" s="60"/>
      <c r="L1" s="60"/>
    </row>
    <row r="2" spans="1:12" ht="50.1" customHeight="1">
      <c r="A2" s="269" t="s">
        <v>272</v>
      </c>
      <c r="B2" s="269"/>
      <c r="C2" s="269"/>
      <c r="D2" s="269"/>
      <c r="E2" s="269"/>
      <c r="F2" s="269"/>
      <c r="G2" s="269"/>
      <c r="H2" s="269"/>
      <c r="I2" s="269"/>
      <c r="J2" s="269"/>
      <c r="K2" s="269"/>
      <c r="L2" s="269"/>
    </row>
    <row r="3" spans="1:12" s="3" customFormat="1" ht="12.75" customHeight="1">
      <c r="A3" s="47" t="s">
        <v>0</v>
      </c>
      <c r="B3" s="47" t="s">
        <v>151</v>
      </c>
      <c r="C3" s="48"/>
      <c r="D3" s="48"/>
      <c r="E3" s="48"/>
      <c r="F3" s="48"/>
      <c r="G3" s="48"/>
      <c r="H3" s="48"/>
      <c r="I3" s="48"/>
      <c r="J3" s="48"/>
      <c r="K3" s="48"/>
      <c r="L3" s="48"/>
    </row>
    <row r="4" ht="6" customHeight="1"/>
    <row r="5" spans="2:15" ht="20.1" customHeight="1">
      <c r="B5" s="1" t="s">
        <v>152</v>
      </c>
      <c r="C5" s="262" t="s">
        <v>68</v>
      </c>
      <c r="D5" s="263"/>
      <c r="E5" s="263"/>
      <c r="F5" s="263"/>
      <c r="G5" s="62" t="s">
        <v>154</v>
      </c>
      <c r="H5" s="252"/>
      <c r="I5" s="62" t="s">
        <v>153</v>
      </c>
      <c r="J5" s="265"/>
      <c r="K5" s="266"/>
      <c r="L5" s="266"/>
      <c r="O5" s="6"/>
    </row>
    <row r="6" spans="2:26" ht="20.1" customHeight="1">
      <c r="B6" s="1" t="s">
        <v>157</v>
      </c>
      <c r="C6" s="264"/>
      <c r="D6" s="264"/>
      <c r="E6" s="264"/>
      <c r="F6" s="264"/>
      <c r="G6" s="62" t="s">
        <v>128</v>
      </c>
      <c r="H6" s="254"/>
      <c r="Y6" s="46"/>
      <c r="Z6" s="46"/>
    </row>
    <row r="7" spans="2:12" ht="20.1" customHeight="1">
      <c r="B7" s="1" t="s">
        <v>168</v>
      </c>
      <c r="C7" s="263"/>
      <c r="D7" s="263"/>
      <c r="E7" s="263"/>
      <c r="F7" s="263"/>
      <c r="G7" s="62" t="s">
        <v>155</v>
      </c>
      <c r="H7" s="267"/>
      <c r="I7" s="268"/>
      <c r="J7" s="268"/>
      <c r="K7" s="268"/>
      <c r="L7" s="268"/>
    </row>
    <row r="8" ht="12.95" customHeight="1"/>
    <row r="9" spans="1:12" ht="12.75">
      <c r="A9" s="47" t="s">
        <v>1</v>
      </c>
      <c r="B9" s="47" t="s">
        <v>158</v>
      </c>
      <c r="C9" s="48"/>
      <c r="D9" s="48"/>
      <c r="E9" s="48"/>
      <c r="F9" s="48"/>
      <c r="G9" s="48"/>
      <c r="H9" s="48"/>
      <c r="I9" s="48"/>
      <c r="J9" s="48"/>
      <c r="K9" s="48"/>
      <c r="L9" s="48"/>
    </row>
    <row r="10" ht="6" customHeight="1"/>
    <row r="11" spans="2:11" ht="15.75">
      <c r="B11" s="6" t="s">
        <v>47</v>
      </c>
      <c r="C11" s="53">
        <v>0</v>
      </c>
      <c r="E11" s="6" t="s">
        <v>48</v>
      </c>
      <c r="F11" s="59">
        <v>0</v>
      </c>
      <c r="H11" s="1" t="s">
        <v>169</v>
      </c>
      <c r="I11" s="56" t="s">
        <v>5</v>
      </c>
      <c r="J11" s="15" t="s">
        <v>56</v>
      </c>
      <c r="K11" s="9">
        <v>1.5</v>
      </c>
    </row>
    <row r="13" spans="2:14" ht="15.75">
      <c r="B13" s="6" t="s">
        <v>49</v>
      </c>
      <c r="C13" s="54">
        <v>0</v>
      </c>
      <c r="E13" s="6" t="s">
        <v>61</v>
      </c>
      <c r="F13" s="54">
        <v>0</v>
      </c>
      <c r="H13" s="6" t="s">
        <v>35</v>
      </c>
      <c r="I13" s="12">
        <f>VLOOKUP(I11,N16:P28,2)</f>
        <v>20</v>
      </c>
      <c r="J13" s="6" t="s">
        <v>36</v>
      </c>
      <c r="K13" s="12">
        <f>VLOOKUP(I11,N16:P28,3)</f>
        <v>28</v>
      </c>
      <c r="N13" s="27" t="s">
        <v>197</v>
      </c>
    </row>
    <row r="14" ht="12.75"/>
    <row r="15" spans="2:23" ht="15.75">
      <c r="B15" s="1" t="s">
        <v>170</v>
      </c>
      <c r="D15" s="55">
        <v>0</v>
      </c>
      <c r="E15" s="11" t="s">
        <v>3</v>
      </c>
      <c r="F15" s="54">
        <v>16</v>
      </c>
      <c r="H15" s="6" t="s">
        <v>39</v>
      </c>
      <c r="I15" s="17">
        <f>D15*VLOOKUP(F15,R17:S22,2)</f>
        <v>0</v>
      </c>
      <c r="J15" s="49" t="s">
        <v>176</v>
      </c>
      <c r="N15" s="68" t="s">
        <v>198</v>
      </c>
      <c r="O15" s="119" t="s">
        <v>130</v>
      </c>
      <c r="P15" s="119" t="s">
        <v>131</v>
      </c>
      <c r="R15" s="270" t="s">
        <v>199</v>
      </c>
      <c r="S15" s="270"/>
      <c r="U15" s="271" t="s">
        <v>200</v>
      </c>
      <c r="V15" s="272"/>
      <c r="W15" s="273"/>
    </row>
    <row r="16" spans="4:23" ht="15.75">
      <c r="D16" s="13" t="s">
        <v>34</v>
      </c>
      <c r="E16" s="58">
        <v>60000</v>
      </c>
      <c r="F16" s="14"/>
      <c r="H16" s="1" t="s">
        <v>7</v>
      </c>
      <c r="I16" s="18">
        <f>C13-E17-(0.5*F15)-IF(D21&gt;0,F21,0)</f>
        <v>-108</v>
      </c>
      <c r="J16" s="19" t="s">
        <v>53</v>
      </c>
      <c r="N16" s="70" t="s">
        <v>5</v>
      </c>
      <c r="O16" s="70">
        <v>20</v>
      </c>
      <c r="P16" s="70">
        <v>28</v>
      </c>
      <c r="R16" s="119" t="s">
        <v>129</v>
      </c>
      <c r="S16" s="119" t="s">
        <v>76</v>
      </c>
      <c r="U16" s="119" t="s">
        <v>129</v>
      </c>
      <c r="V16" s="119" t="s">
        <v>201</v>
      </c>
      <c r="W16" s="119" t="s">
        <v>76</v>
      </c>
    </row>
    <row r="17" spans="4:23" ht="15.75">
      <c r="D17" s="15" t="s">
        <v>43</v>
      </c>
      <c r="E17" s="54">
        <v>100</v>
      </c>
      <c r="F17" s="16"/>
      <c r="H17" s="7" t="s">
        <v>38</v>
      </c>
      <c r="I17" s="20" t="e">
        <f>I15/F13/I16</f>
        <v>#DIV/0!</v>
      </c>
      <c r="J17" s="19" t="s">
        <v>40</v>
      </c>
      <c r="N17" s="70" t="s">
        <v>9</v>
      </c>
      <c r="O17" s="70">
        <v>25</v>
      </c>
      <c r="P17" s="70">
        <v>33</v>
      </c>
      <c r="R17" s="70">
        <v>8</v>
      </c>
      <c r="S17" s="72">
        <f aca="true" t="shared" si="0" ref="S17:S22">(R17/2)^2*PI()</f>
        <v>50.26548245743669</v>
      </c>
      <c r="U17" s="73">
        <v>12</v>
      </c>
      <c r="V17" s="73">
        <v>11.6</v>
      </c>
      <c r="W17" s="72">
        <f>PI()*V17^2/4</f>
        <v>105.68317686676065</v>
      </c>
    </row>
    <row r="18" spans="3:23" ht="12.75">
      <c r="C18" s="3"/>
      <c r="D18" s="16"/>
      <c r="E18" s="11"/>
      <c r="F18" s="16"/>
      <c r="H18" s="6" t="s">
        <v>8</v>
      </c>
      <c r="I18" s="18">
        <f>0.9*I16</f>
        <v>-97.2</v>
      </c>
      <c r="J18" s="21" t="s">
        <v>6</v>
      </c>
      <c r="N18" s="70" t="s">
        <v>2</v>
      </c>
      <c r="O18" s="70">
        <v>30</v>
      </c>
      <c r="P18" s="70">
        <v>38</v>
      </c>
      <c r="R18" s="70">
        <v>12</v>
      </c>
      <c r="S18" s="72">
        <f t="shared" si="0"/>
        <v>113.09733552923255</v>
      </c>
      <c r="U18" s="73">
        <v>16</v>
      </c>
      <c r="V18" s="73">
        <v>15.6</v>
      </c>
      <c r="W18" s="72">
        <f aca="true" t="shared" si="1" ref="W18:W19">PI()*V18^2/4</f>
        <v>191.134497044403</v>
      </c>
    </row>
    <row r="19" spans="2:23" ht="12.75">
      <c r="B19" s="1" t="s">
        <v>171</v>
      </c>
      <c r="C19" s="3"/>
      <c r="D19" s="16"/>
      <c r="E19" s="11"/>
      <c r="F19" s="16"/>
      <c r="N19" s="70" t="s">
        <v>10</v>
      </c>
      <c r="O19" s="70">
        <v>35</v>
      </c>
      <c r="P19" s="70">
        <v>43</v>
      </c>
      <c r="R19" s="70">
        <v>16</v>
      </c>
      <c r="S19" s="72">
        <f t="shared" si="0"/>
        <v>201.06192982974676</v>
      </c>
      <c r="U19" s="70">
        <v>20</v>
      </c>
      <c r="V19" s="70">
        <v>19.1</v>
      </c>
      <c r="W19" s="72">
        <f t="shared" si="1"/>
        <v>286.5211039890232</v>
      </c>
    </row>
    <row r="20" spans="3:19" ht="12.75">
      <c r="C20" s="3"/>
      <c r="D20" s="16"/>
      <c r="E20" s="11"/>
      <c r="F20" s="16"/>
      <c r="I20" s="9"/>
      <c r="N20" s="71" t="s">
        <v>11</v>
      </c>
      <c r="O20" s="70">
        <v>40</v>
      </c>
      <c r="P20" s="70">
        <v>48</v>
      </c>
      <c r="R20" s="70">
        <v>20</v>
      </c>
      <c r="S20" s="72">
        <f t="shared" si="0"/>
        <v>314.1592653589793</v>
      </c>
    </row>
    <row r="21" spans="3:19" ht="15.75">
      <c r="C21" s="22" t="s">
        <v>172</v>
      </c>
      <c r="D21" s="55">
        <v>0</v>
      </c>
      <c r="E21" s="11" t="s">
        <v>3</v>
      </c>
      <c r="F21" s="54">
        <v>12</v>
      </c>
      <c r="H21" s="6" t="s">
        <v>177</v>
      </c>
      <c r="I21" s="17">
        <f>D21*VLOOKUP(F21,U17:W19,3)</f>
        <v>0</v>
      </c>
      <c r="J21" s="49" t="s">
        <v>174</v>
      </c>
      <c r="N21" s="71" t="s">
        <v>12</v>
      </c>
      <c r="O21" s="70">
        <v>45</v>
      </c>
      <c r="P21" s="70">
        <v>53</v>
      </c>
      <c r="R21" s="70">
        <v>25</v>
      </c>
      <c r="S21" s="72">
        <f t="shared" si="0"/>
        <v>490.8738521234052</v>
      </c>
    </row>
    <row r="22" spans="3:19" ht="15.75">
      <c r="C22" s="22"/>
      <c r="D22" s="13" t="s">
        <v>37</v>
      </c>
      <c r="E22" s="58">
        <v>50000</v>
      </c>
      <c r="F22" s="23"/>
      <c r="H22" s="7" t="s">
        <v>178</v>
      </c>
      <c r="I22" s="20" t="e">
        <f>I21/F13/E23</f>
        <v>#DIV/0!</v>
      </c>
      <c r="N22" s="71" t="s">
        <v>13</v>
      </c>
      <c r="O22" s="70">
        <v>50</v>
      </c>
      <c r="P22" s="70">
        <v>58</v>
      </c>
      <c r="R22" s="70">
        <v>32</v>
      </c>
      <c r="S22" s="72">
        <f t="shared" si="0"/>
        <v>804.247719318987</v>
      </c>
    </row>
    <row r="23" spans="3:23" ht="15.75">
      <c r="C23" s="22"/>
      <c r="D23" s="15" t="s">
        <v>44</v>
      </c>
      <c r="E23" s="54">
        <v>200</v>
      </c>
      <c r="F23" s="16"/>
      <c r="H23" s="6" t="s">
        <v>179</v>
      </c>
      <c r="I23" s="44">
        <f>I21/(E23/1000)</f>
        <v>0</v>
      </c>
      <c r="J23" s="6" t="s">
        <v>41</v>
      </c>
      <c r="K23" s="8">
        <v>160</v>
      </c>
      <c r="N23" s="71" t="s">
        <v>17</v>
      </c>
      <c r="O23" s="70">
        <v>55</v>
      </c>
      <c r="P23" s="70">
        <v>63</v>
      </c>
      <c r="V23" s="77" t="s">
        <v>203</v>
      </c>
      <c r="W23" s="78"/>
    </row>
    <row r="24" spans="3:23" ht="12.75">
      <c r="C24" s="3"/>
      <c r="I24" s="9"/>
      <c r="N24" s="71" t="s">
        <v>21</v>
      </c>
      <c r="O24" s="70">
        <v>60</v>
      </c>
      <c r="P24" s="70">
        <v>68</v>
      </c>
      <c r="R24" s="274" t="s">
        <v>202</v>
      </c>
      <c r="S24" s="275"/>
      <c r="V24" s="75" t="s">
        <v>204</v>
      </c>
      <c r="W24" s="74"/>
    </row>
    <row r="25" spans="3:23" ht="15.75">
      <c r="C25" s="6" t="s">
        <v>173</v>
      </c>
      <c r="D25" s="56">
        <v>0</v>
      </c>
      <c r="E25" s="11" t="s">
        <v>3</v>
      </c>
      <c r="F25" s="54">
        <v>12</v>
      </c>
      <c r="H25" s="6" t="s">
        <v>180</v>
      </c>
      <c r="I25" s="17">
        <f>D25*VLOOKUP(F25,R26:S29,2)</f>
        <v>0</v>
      </c>
      <c r="J25" s="49" t="s">
        <v>175</v>
      </c>
      <c r="N25" s="71" t="s">
        <v>18</v>
      </c>
      <c r="O25" s="70">
        <v>70</v>
      </c>
      <c r="P25" s="70">
        <v>78</v>
      </c>
      <c r="R25" s="119" t="s">
        <v>129</v>
      </c>
      <c r="S25" s="119" t="s">
        <v>76</v>
      </c>
      <c r="V25" s="119" t="s">
        <v>129</v>
      </c>
      <c r="W25" s="69" t="s">
        <v>136</v>
      </c>
    </row>
    <row r="26" spans="4:23" ht="15.75">
      <c r="D26" s="13" t="s">
        <v>37</v>
      </c>
      <c r="E26" s="58">
        <v>60000</v>
      </c>
      <c r="F26" s="23"/>
      <c r="H26" s="7" t="s">
        <v>181</v>
      </c>
      <c r="I26" s="20" t="e">
        <f>I25/F13/E27</f>
        <v>#DIV/0!</v>
      </c>
      <c r="N26" s="71" t="s">
        <v>19</v>
      </c>
      <c r="O26" s="70">
        <v>80</v>
      </c>
      <c r="P26" s="70">
        <v>88</v>
      </c>
      <c r="R26" s="70">
        <v>12</v>
      </c>
      <c r="S26" s="72">
        <f aca="true" t="shared" si="2" ref="S26:S29">(R26/2)^2*PI()</f>
        <v>113.09733552923255</v>
      </c>
      <c r="V26" s="73">
        <v>12</v>
      </c>
      <c r="W26" s="76">
        <f>25000/1.3/S26</f>
        <v>170.03733236313604</v>
      </c>
    </row>
    <row r="27" spans="4:23" ht="15.75">
      <c r="D27" s="15" t="s">
        <v>44</v>
      </c>
      <c r="E27" s="54">
        <v>200</v>
      </c>
      <c r="F27" s="16"/>
      <c r="H27" s="6" t="s">
        <v>182</v>
      </c>
      <c r="I27" s="44">
        <f>I25/(E27/1000)</f>
        <v>0</v>
      </c>
      <c r="J27" s="6" t="s">
        <v>42</v>
      </c>
      <c r="K27" s="8">
        <f>VLOOKUP(F25,V26:W29,2)</f>
        <v>170.03733236313604</v>
      </c>
      <c r="N27" s="71" t="s">
        <v>20</v>
      </c>
      <c r="O27" s="70">
        <v>90</v>
      </c>
      <c r="P27" s="70">
        <v>98</v>
      </c>
      <c r="R27" s="70">
        <v>16</v>
      </c>
      <c r="S27" s="72">
        <f t="shared" si="2"/>
        <v>201.06192982974676</v>
      </c>
      <c r="V27" s="73">
        <v>16</v>
      </c>
      <c r="W27" s="76">
        <f>59000/1.3/S27</f>
        <v>225.7245587120631</v>
      </c>
    </row>
    <row r="28" spans="14:23" ht="12" customHeight="1">
      <c r="N28" s="25"/>
      <c r="O28" s="25"/>
      <c r="P28" s="25"/>
      <c r="R28" s="70">
        <v>25</v>
      </c>
      <c r="S28" s="72">
        <f t="shared" si="2"/>
        <v>490.8738521234052</v>
      </c>
      <c r="V28" s="70">
        <v>25</v>
      </c>
      <c r="W28" s="76">
        <f>92000/1.3/S28</f>
        <v>144.16989306539688</v>
      </c>
    </row>
    <row r="29" spans="1:23" ht="12.75">
      <c r="A29" s="47" t="s">
        <v>4</v>
      </c>
      <c r="B29" s="47" t="s">
        <v>195</v>
      </c>
      <c r="C29" s="48"/>
      <c r="D29" s="48"/>
      <c r="E29" s="48"/>
      <c r="F29" s="48"/>
      <c r="G29" s="48"/>
      <c r="H29" s="48"/>
      <c r="I29" s="48"/>
      <c r="J29" s="48"/>
      <c r="K29" s="48"/>
      <c r="L29" s="48"/>
      <c r="N29" s="24"/>
      <c r="O29" s="25"/>
      <c r="P29" s="25"/>
      <c r="R29" s="70">
        <v>32</v>
      </c>
      <c r="S29" s="72">
        <f t="shared" si="2"/>
        <v>804.247719318987</v>
      </c>
      <c r="V29" s="70">
        <v>32</v>
      </c>
      <c r="W29" s="76">
        <f>435/200*60</f>
        <v>130.5</v>
      </c>
    </row>
    <row r="30" ht="6" customHeight="1"/>
    <row r="31" ht="12.75"/>
    <row r="32" ht="12.75"/>
    <row r="33" spans="14:18" ht="14.25">
      <c r="N33" s="205" t="s">
        <v>205</v>
      </c>
      <c r="O33" s="85"/>
      <c r="P33" s="85"/>
      <c r="Q33" s="85"/>
      <c r="R33" s="78"/>
    </row>
    <row r="34" spans="14:18" ht="12.75">
      <c r="N34" s="86"/>
      <c r="O34" s="87"/>
      <c r="P34" s="87"/>
      <c r="Q34" s="87"/>
      <c r="R34" s="88"/>
    </row>
    <row r="35" spans="14:18" ht="12.75">
      <c r="N35" s="79"/>
      <c r="O35" s="4"/>
      <c r="P35" s="4"/>
      <c r="Q35" s="4"/>
      <c r="R35" s="80"/>
    </row>
    <row r="36" spans="2:18" ht="12.75">
      <c r="B36" s="7" t="s">
        <v>14</v>
      </c>
      <c r="C36" s="57">
        <v>1</v>
      </c>
      <c r="D36" s="37"/>
      <c r="N36" s="79"/>
      <c r="O36" s="4"/>
      <c r="P36" s="4"/>
      <c r="Q36" s="4"/>
      <c r="R36" s="80"/>
    </row>
    <row r="37" spans="2:18" ht="12.75">
      <c r="B37" s="7" t="s">
        <v>15</v>
      </c>
      <c r="C37" s="26" t="e">
        <f>1+SQRT(200/I16)</f>
        <v>#NUM!</v>
      </c>
      <c r="N37" s="79"/>
      <c r="O37" s="4"/>
      <c r="P37" s="4"/>
      <c r="Q37" s="4"/>
      <c r="R37" s="80"/>
    </row>
    <row r="38" spans="3:18" ht="12.75" customHeight="1">
      <c r="C38" s="2"/>
      <c r="N38" s="79"/>
      <c r="O38" s="4"/>
      <c r="P38" s="4"/>
      <c r="Q38" s="4"/>
      <c r="R38" s="80"/>
    </row>
    <row r="39" spans="2:18" ht="18" customHeight="1">
      <c r="B39" s="33" t="s">
        <v>59</v>
      </c>
      <c r="C39" s="61" t="e">
        <f>C36/424/K11*C37*((100*I17*E16*I13)^(1/3))*F13*I16/1000</f>
        <v>#NUM!</v>
      </c>
      <c r="N39" s="81" t="s">
        <v>52</v>
      </c>
      <c r="O39" s="28" t="e">
        <f>0.121/K11*C37*((100*I17*E16/200000*I13)^(1/3))*F13*I16/1000</f>
        <v>#NUM!</v>
      </c>
      <c r="P39" s="4"/>
      <c r="Q39" s="276" t="e">
        <f>O39/C39</f>
        <v>#NUM!</v>
      </c>
      <c r="R39" s="277"/>
    </row>
    <row r="40" spans="7:18" ht="12" customHeight="1">
      <c r="G40" s="6"/>
      <c r="N40" s="82"/>
      <c r="O40" s="83"/>
      <c r="P40" s="83"/>
      <c r="Q40" s="83"/>
      <c r="R40" s="84"/>
    </row>
    <row r="41" spans="1:12" ht="12.75">
      <c r="A41" s="47" t="s">
        <v>58</v>
      </c>
      <c r="B41" s="47" t="s">
        <v>196</v>
      </c>
      <c r="C41" s="48"/>
      <c r="D41" s="48"/>
      <c r="E41" s="48"/>
      <c r="F41" s="48"/>
      <c r="G41" s="48"/>
      <c r="H41" s="48"/>
      <c r="I41" s="48"/>
      <c r="J41" s="48"/>
      <c r="K41" s="48"/>
      <c r="L41" s="48"/>
    </row>
    <row r="42" ht="6" customHeight="1"/>
    <row r="43" spans="6:7" ht="15.75">
      <c r="F43" s="6" t="s">
        <v>23</v>
      </c>
      <c r="G43" s="6" t="s">
        <v>187</v>
      </c>
    </row>
    <row r="44" ht="12.75"/>
    <row r="45" spans="6:7" ht="15.75">
      <c r="F45" s="6" t="s">
        <v>57</v>
      </c>
      <c r="G45" s="6" t="s">
        <v>188</v>
      </c>
    </row>
    <row r="46" spans="6:11" ht="15.75">
      <c r="F46" s="6" t="s">
        <v>25</v>
      </c>
      <c r="G46" s="6" t="s">
        <v>189</v>
      </c>
      <c r="K46" s="6" t="s">
        <v>55</v>
      </c>
    </row>
    <row r="47" spans="6:7" ht="15.75">
      <c r="F47" s="6" t="s">
        <v>24</v>
      </c>
      <c r="G47" s="6" t="s">
        <v>190</v>
      </c>
    </row>
    <row r="48" ht="12.75">
      <c r="F48" s="6"/>
    </row>
    <row r="49" spans="2:3" ht="12.75">
      <c r="B49" s="6"/>
      <c r="C49" s="8"/>
    </row>
    <row r="50" ht="12.75">
      <c r="C50" s="8"/>
    </row>
    <row r="51" ht="12.75" customHeight="1">
      <c r="C51" s="8"/>
    </row>
    <row r="52" spans="6:10" ht="15.75">
      <c r="F52" s="6" t="s">
        <v>26</v>
      </c>
      <c r="G52" s="6" t="s">
        <v>191</v>
      </c>
      <c r="J52" s="19" t="s">
        <v>54</v>
      </c>
    </row>
    <row r="53" ht="12.75" customHeight="1">
      <c r="C53" s="8"/>
    </row>
    <row r="54" spans="3:18" ht="12.75" customHeight="1">
      <c r="C54" s="8"/>
      <c r="F54" s="29" t="s">
        <v>27</v>
      </c>
      <c r="G54" s="19" t="s">
        <v>192</v>
      </c>
      <c r="M54" s="4"/>
      <c r="N54" s="4"/>
      <c r="O54" s="4"/>
      <c r="P54" s="4"/>
      <c r="Q54" s="4"/>
      <c r="R54" s="4"/>
    </row>
    <row r="55" spans="2:19" ht="15" customHeight="1">
      <c r="B55" s="6" t="s">
        <v>45</v>
      </c>
      <c r="C55" s="36">
        <f>E16*I15*(0.8*I16)^2/10^6/10^6</f>
        <v>0</v>
      </c>
      <c r="M55" s="4"/>
      <c r="S55" s="4"/>
    </row>
    <row r="56" spans="2:6" ht="12.75" customHeight="1">
      <c r="B56" s="7" t="s">
        <v>46</v>
      </c>
      <c r="C56" s="51">
        <f>MIN(E56,7)</f>
        <v>2.3</v>
      </c>
      <c r="D56" s="15" t="s">
        <v>50</v>
      </c>
      <c r="E56" s="63">
        <f>2.3+(2*C55/30)</f>
        <v>2.3</v>
      </c>
      <c r="F56" s="45"/>
    </row>
    <row r="57" spans="2:7" ht="3" customHeight="1">
      <c r="B57" s="7"/>
      <c r="C57" s="50"/>
      <c r="E57" s="64"/>
      <c r="G57" s="15"/>
    </row>
    <row r="58" spans="2:9" ht="12.75" customHeight="1">
      <c r="B58" s="6" t="s">
        <v>183</v>
      </c>
      <c r="C58" s="38">
        <f>MIN(K23,E58)</f>
        <v>114.99999999999999</v>
      </c>
      <c r="D58" s="11"/>
      <c r="E58" s="65">
        <f>C56*E22/1000</f>
        <v>114.99999999999999</v>
      </c>
      <c r="F58" s="37"/>
      <c r="I58" s="6"/>
    </row>
    <row r="59" spans="2:9" ht="3" customHeight="1">
      <c r="B59" s="6"/>
      <c r="C59" s="41"/>
      <c r="D59" s="11"/>
      <c r="E59" s="65"/>
      <c r="F59" s="37"/>
      <c r="G59" s="42"/>
      <c r="H59" s="11"/>
      <c r="I59" s="5"/>
    </row>
    <row r="60" spans="2:9" ht="12.75" customHeight="1">
      <c r="B60" s="6" t="s">
        <v>184</v>
      </c>
      <c r="C60" s="38">
        <f>MIN(K27,E60)</f>
        <v>138</v>
      </c>
      <c r="D60" s="11"/>
      <c r="E60" s="65">
        <f>C56*E26/1000</f>
        <v>138</v>
      </c>
      <c r="F60" s="37"/>
      <c r="G60" s="42"/>
      <c r="H60" s="11"/>
      <c r="I60" s="6"/>
    </row>
    <row r="61" spans="2:10" ht="3" customHeight="1">
      <c r="B61" s="6"/>
      <c r="C61" s="41"/>
      <c r="D61" s="11"/>
      <c r="E61" s="65"/>
      <c r="F61" s="5"/>
      <c r="G61" s="42"/>
      <c r="H61" s="11"/>
      <c r="I61" s="41"/>
      <c r="J61" s="6"/>
    </row>
    <row r="62" spans="2:9" ht="15" customHeight="1">
      <c r="B62" s="6" t="s">
        <v>28</v>
      </c>
      <c r="C62" s="39" t="e">
        <f>IF(E62&lt;20,20,IF(E62&gt;50,50,E62))</f>
        <v>#DIV/0!</v>
      </c>
      <c r="D62" s="67" t="s">
        <v>51</v>
      </c>
      <c r="E62" s="66" t="e">
        <f>ATAN((C11/F11*(I23*E22+I27*E26)/I15/E16)^(1/3))/PI()*180</f>
        <v>#DIV/0!</v>
      </c>
      <c r="F62" s="45"/>
      <c r="I62" s="52"/>
    </row>
    <row r="63" spans="2:10" ht="12.75" customHeight="1">
      <c r="B63" s="6" t="s">
        <v>30</v>
      </c>
      <c r="C63" s="26" t="e">
        <f>TAN(C62/180*PI())</f>
        <v>#DIV/0!</v>
      </c>
      <c r="H63" s="10"/>
      <c r="I63" s="5"/>
      <c r="J63" s="5"/>
    </row>
    <row r="64" spans="2:3" ht="12.75" customHeight="1">
      <c r="B64" s="6" t="s">
        <v>29</v>
      </c>
      <c r="C64" s="26" t="e">
        <f>1/C63</f>
        <v>#DIV/0!</v>
      </c>
    </row>
    <row r="66" spans="2:3" ht="14.25">
      <c r="B66" s="27" t="s">
        <v>185</v>
      </c>
      <c r="C66" s="40" t="e">
        <f>(I23*C58)/1000*I18*C64/1000</f>
        <v>#DIV/0!</v>
      </c>
    </row>
    <row r="67" spans="2:3" ht="3" customHeight="1">
      <c r="B67" s="27"/>
      <c r="C67" s="40"/>
    </row>
    <row r="68" spans="2:3" ht="14.25">
      <c r="B68" s="27" t="s">
        <v>186</v>
      </c>
      <c r="C68" s="40" t="e">
        <f>(I27*C60)/1000*I18*C64/1000</f>
        <v>#DIV/0!</v>
      </c>
    </row>
    <row r="69" ht="12.75"/>
    <row r="70" spans="2:6" ht="18" customHeight="1">
      <c r="B70" s="27" t="s">
        <v>16</v>
      </c>
      <c r="C70" s="43" t="e">
        <f>MIN(C66+C68,F70)</f>
        <v>#DIV/0!</v>
      </c>
      <c r="D70" s="30" t="s">
        <v>33</v>
      </c>
      <c r="E70" s="31" t="s">
        <v>32</v>
      </c>
      <c r="F70" s="32" t="e">
        <f>1.1*F13*I18*K13^(2/3)/K11/(C64+C63)/1000</f>
        <v>#DIV/0!</v>
      </c>
    </row>
    <row r="71" ht="12.75"/>
    <row r="72" spans="2:9" ht="18" customHeight="1">
      <c r="B72" s="33" t="s">
        <v>22</v>
      </c>
      <c r="C72" s="34" t="e">
        <f>C39+C70</f>
        <v>#NUM!</v>
      </c>
      <c r="D72" s="35"/>
      <c r="E72" s="33"/>
      <c r="H72" s="6" t="s">
        <v>31</v>
      </c>
      <c r="I72" s="6" t="s">
        <v>193</v>
      </c>
    </row>
    <row r="73" ht="12" customHeight="1"/>
    <row r="74" spans="1:12" ht="149.1" customHeight="1">
      <c r="A74" s="278" t="s">
        <v>194</v>
      </c>
      <c r="B74" s="279"/>
      <c r="C74" s="279"/>
      <c r="D74" s="279"/>
      <c r="E74" s="279"/>
      <c r="F74" s="279"/>
      <c r="G74" s="279"/>
      <c r="H74" s="279"/>
      <c r="I74" s="279"/>
      <c r="J74" s="279"/>
      <c r="K74" s="279"/>
      <c r="L74" s="280"/>
    </row>
  </sheetData>
  <sheetProtection password="D49F" sheet="1" objects="1" scenarios="1" selectLockedCells="1"/>
  <mergeCells count="11">
    <mergeCell ref="R15:S15"/>
    <mergeCell ref="U15:W15"/>
    <mergeCell ref="R24:S24"/>
    <mergeCell ref="Q39:R39"/>
    <mergeCell ref="A74:L74"/>
    <mergeCell ref="C7:F7"/>
    <mergeCell ref="A2:L2"/>
    <mergeCell ref="C5:F5"/>
    <mergeCell ref="C6:F6"/>
    <mergeCell ref="J5:L5"/>
    <mergeCell ref="H7:L7"/>
  </mergeCells>
  <conditionalFormatting sqref="F70">
    <cfRule type="cellIs" priority="1" dxfId="0" operator="lessThan">
      <formula>$C$66</formula>
    </cfRule>
  </conditionalFormatting>
  <conditionalFormatting sqref="C72">
    <cfRule type="cellIs" priority="2" dxfId="1" operator="greaterThan" stopIfTrue="1">
      <formula>$E$70</formula>
    </cfRule>
  </conditionalFormatting>
  <conditionalFormatting sqref="C66 C68">
    <cfRule type="cellIs" priority="3" dxfId="0" operator="lessThan">
      <formula>$F$70</formula>
    </cfRule>
  </conditionalFormatting>
  <dataValidations count="7" disablePrompts="1">
    <dataValidation type="list" allowBlank="1" showInputMessage="1" showErrorMessage="1" sqref="I11">
      <formula1>$N$16:$N$28</formula1>
    </dataValidation>
    <dataValidation type="list" allowBlank="1" showInputMessage="1" showErrorMessage="1" sqref="E22">
      <formula1>"50000,55000"</formula1>
    </dataValidation>
    <dataValidation type="list" allowBlank="1" showInputMessage="1" showErrorMessage="1" sqref="F15">
      <formula1>$R$17:$R$22</formula1>
    </dataValidation>
    <dataValidation type="list" allowBlank="1" showInputMessage="1" showErrorMessage="1" sqref="F25">
      <formula1>$R$26:$R$29</formula1>
    </dataValidation>
    <dataValidation type="list" allowBlank="1" showInputMessage="1" showErrorMessage="1" sqref="F21">
      <formula1>$U$17:$U$19</formula1>
    </dataValidation>
    <dataValidation type="list" allowBlank="1" showDropDown="1" showInputMessage="1" showErrorMessage="1" sqref="E26">
      <formula1>"60000"</formula1>
    </dataValidation>
    <dataValidation type="list" allowBlank="1" showInputMessage="1" showErrorMessage="1" sqref="E16">
      <formula1>"60000,50000"</formula1>
    </dataValidation>
  </dataValidations>
  <printOptions/>
  <pageMargins left="0.7874015748031497" right="0.7874015748031497" top="0.9448818897637796" bottom="0.7874015748031497" header="0.5118110236220472" footer="0.5118110236220472"/>
  <pageSetup horizontalDpi="360" verticalDpi="360" orientation="portrait" paperSize="9" scale="64" r:id="rId5"/>
  <headerFooter>
    <oddHeader>&amp;R&amp;K000000&amp;G</oddHeader>
    <oddFooter>&amp;L&amp;8&amp;F&amp;C
&amp;R&amp;8Bemessungshilfe Schöck ComBAR® V 2.0</oddFooter>
  </headerFooter>
  <ignoredErrors>
    <ignoredError sqref="E62" evalError="1"/>
  </ignoredErrors>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55"/>
  <sheetViews>
    <sheetView showGridLines="0" view="pageLayout" showRuler="0" zoomScale="90" zoomScalePageLayoutView="90" workbookViewId="0" topLeftCell="A1">
      <selection activeCell="C5" sqref="C5:F5"/>
    </sheetView>
  </sheetViews>
  <sheetFormatPr defaultColWidth="14.8515625" defaultRowHeight="12.75"/>
  <cols>
    <col min="1" max="1" width="3.421875" style="133" customWidth="1"/>
    <col min="2" max="2" width="14.8515625" style="133" customWidth="1"/>
    <col min="3" max="3" width="15.421875" style="133" customWidth="1"/>
    <col min="4" max="4" width="10.8515625" style="133" customWidth="1"/>
    <col min="5" max="5" width="14.421875" style="133" customWidth="1"/>
    <col min="6" max="8" width="10.8515625" style="133" customWidth="1"/>
    <col min="9" max="9" width="14.7109375" style="133" customWidth="1"/>
    <col min="10" max="11" width="10.8515625" style="133" customWidth="1"/>
    <col min="12" max="14" width="8.8515625" style="133" customWidth="1"/>
    <col min="15" max="15" width="9.00390625" style="133" customWidth="1"/>
    <col min="16" max="16" width="14.8515625" style="133" customWidth="1"/>
    <col min="17" max="17" width="19.7109375" style="133" customWidth="1"/>
    <col min="18" max="25" width="14.8515625" style="133" customWidth="1"/>
    <col min="26" max="16384" width="14.8515625" style="133" customWidth="1"/>
  </cols>
  <sheetData>
    <row r="1" ht="12.75" customHeight="1"/>
    <row r="2" spans="1:19" ht="50.1" customHeight="1">
      <c r="A2" s="260" t="s">
        <v>273</v>
      </c>
      <c r="B2" s="261"/>
      <c r="C2" s="261"/>
      <c r="D2" s="261"/>
      <c r="E2" s="261"/>
      <c r="F2" s="261"/>
      <c r="G2" s="261"/>
      <c r="H2" s="261"/>
      <c r="I2" s="261"/>
      <c r="J2" s="261"/>
      <c r="K2" s="261"/>
      <c r="L2" s="261"/>
      <c r="M2" s="261"/>
      <c r="N2" s="261"/>
      <c r="O2" s="261"/>
      <c r="P2" s="261"/>
      <c r="Q2" s="261"/>
      <c r="R2" s="261"/>
      <c r="S2" s="261"/>
    </row>
    <row r="3" spans="1:12" ht="12.75" customHeight="1">
      <c r="A3" s="92" t="s">
        <v>0</v>
      </c>
      <c r="B3" s="92" t="s">
        <v>151</v>
      </c>
      <c r="C3" s="93"/>
      <c r="D3" s="93"/>
      <c r="E3" s="93"/>
      <c r="F3" s="93"/>
      <c r="G3" s="93"/>
      <c r="H3" s="93"/>
      <c r="I3" s="93"/>
      <c r="J3" s="93"/>
      <c r="K3" s="93"/>
      <c r="L3" s="93"/>
    </row>
    <row r="4" spans="1:14" ht="6" customHeight="1">
      <c r="A4" s="94"/>
      <c r="B4" s="94"/>
      <c r="C4" s="94"/>
      <c r="D4" s="94"/>
      <c r="E4" s="94"/>
      <c r="F4" s="94"/>
      <c r="G4" s="94"/>
      <c r="H4" s="94"/>
      <c r="I4" s="94"/>
      <c r="J4" s="94"/>
      <c r="K4" s="94"/>
      <c r="L4" s="94"/>
      <c r="M4" s="134"/>
      <c r="N4" s="134"/>
    </row>
    <row r="5" spans="1:18" ht="20.1" customHeight="1">
      <c r="A5" s="1"/>
      <c r="B5" s="1" t="s">
        <v>152</v>
      </c>
      <c r="C5" s="262"/>
      <c r="D5" s="263"/>
      <c r="E5" s="263"/>
      <c r="F5" s="263"/>
      <c r="G5" s="62" t="s">
        <v>60</v>
      </c>
      <c r="H5" s="252"/>
      <c r="I5" s="62" t="s">
        <v>153</v>
      </c>
      <c r="J5" s="265"/>
      <c r="K5" s="266"/>
      <c r="L5" s="266"/>
      <c r="M5" s="136"/>
      <c r="N5" s="136"/>
      <c r="O5" s="135"/>
      <c r="P5" s="137"/>
      <c r="Q5" s="281"/>
      <c r="R5" s="281"/>
    </row>
    <row r="6" spans="1:18" ht="20.1" customHeight="1">
      <c r="A6" s="1"/>
      <c r="B6" s="1" t="s">
        <v>206</v>
      </c>
      <c r="C6" s="264"/>
      <c r="D6" s="264"/>
      <c r="E6" s="264"/>
      <c r="F6" s="264"/>
      <c r="G6" s="62" t="s">
        <v>128</v>
      </c>
      <c r="H6" s="254"/>
      <c r="I6" s="1"/>
      <c r="J6" s="1"/>
      <c r="K6" s="1"/>
      <c r="L6" s="1"/>
      <c r="M6" s="135"/>
      <c r="N6" s="135"/>
      <c r="O6" s="135"/>
      <c r="P6" s="137"/>
      <c r="Q6" s="281"/>
      <c r="R6" s="281"/>
    </row>
    <row r="7" spans="1:18" ht="20.1" customHeight="1">
      <c r="A7" s="1"/>
      <c r="B7" s="1" t="s">
        <v>168</v>
      </c>
      <c r="C7" s="263"/>
      <c r="D7" s="263"/>
      <c r="E7" s="263"/>
      <c r="F7" s="263"/>
      <c r="G7" s="62" t="s">
        <v>155</v>
      </c>
      <c r="H7" s="267" t="s">
        <v>275</v>
      </c>
      <c r="I7" s="268"/>
      <c r="J7" s="268"/>
      <c r="K7" s="268"/>
      <c r="L7" s="268"/>
      <c r="M7" s="136"/>
      <c r="N7" s="136"/>
      <c r="O7" s="137"/>
      <c r="P7" s="139"/>
      <c r="Q7" s="139"/>
      <c r="R7" s="139"/>
    </row>
    <row r="8" spans="1:12" ht="12.95" customHeight="1">
      <c r="A8" s="94"/>
      <c r="B8" s="135"/>
      <c r="C8" s="135"/>
      <c r="D8" s="135"/>
      <c r="E8" s="135"/>
      <c r="F8" s="135"/>
      <c r="G8" s="135"/>
      <c r="H8" s="135"/>
      <c r="I8" s="135"/>
      <c r="J8" s="135"/>
      <c r="K8" s="135"/>
      <c r="L8" s="135"/>
    </row>
    <row r="9" spans="1:12" s="207" customFormat="1" ht="12.75" customHeight="1">
      <c r="A9" s="92" t="s">
        <v>1</v>
      </c>
      <c r="B9" s="140" t="s">
        <v>158</v>
      </c>
      <c r="C9" s="141"/>
      <c r="D9" s="141"/>
      <c r="E9" s="141"/>
      <c r="F9" s="141"/>
      <c r="G9" s="141"/>
      <c r="H9" s="141"/>
      <c r="I9" s="141"/>
      <c r="J9" s="141"/>
      <c r="K9" s="141"/>
      <c r="L9" s="141"/>
    </row>
    <row r="10" spans="1:14" ht="6" customHeight="1">
      <c r="A10" s="134"/>
      <c r="B10" s="134"/>
      <c r="C10" s="134"/>
      <c r="D10" s="134"/>
      <c r="E10" s="134"/>
      <c r="F10" s="134"/>
      <c r="G10" s="134"/>
      <c r="H10" s="134"/>
      <c r="I10" s="134"/>
      <c r="J10" s="134"/>
      <c r="K10" s="134"/>
      <c r="L10" s="134"/>
      <c r="M10" s="134"/>
      <c r="N10" s="134"/>
    </row>
    <row r="11" spans="2:22" ht="20.1" customHeight="1">
      <c r="B11" s="285"/>
      <c r="C11" s="285"/>
      <c r="D11" s="285"/>
      <c r="E11" s="285"/>
      <c r="F11" s="285"/>
      <c r="G11" s="134"/>
      <c r="H11" s="134"/>
      <c r="I11" s="134"/>
      <c r="J11" s="134"/>
      <c r="K11" s="134"/>
      <c r="L11" s="134"/>
      <c r="M11" s="134"/>
      <c r="N11" s="134"/>
      <c r="O11" s="134"/>
      <c r="P11" s="119" t="s">
        <v>129</v>
      </c>
      <c r="Q11" s="142">
        <v>8</v>
      </c>
      <c r="R11" s="142">
        <v>12</v>
      </c>
      <c r="S11" s="142">
        <v>16</v>
      </c>
      <c r="T11" s="142">
        <v>20</v>
      </c>
      <c r="U11" s="142">
        <v>25</v>
      </c>
      <c r="V11" s="142">
        <v>32</v>
      </c>
    </row>
    <row r="12" spans="16:22" ht="12.75">
      <c r="P12" s="143" t="s">
        <v>76</v>
      </c>
      <c r="Q12" s="143">
        <v>50.3</v>
      </c>
      <c r="R12" s="143">
        <v>113</v>
      </c>
      <c r="S12" s="143">
        <v>201</v>
      </c>
      <c r="T12" s="143">
        <v>314</v>
      </c>
      <c r="U12" s="143">
        <v>491</v>
      </c>
      <c r="V12" s="143">
        <v>804</v>
      </c>
    </row>
    <row r="13" spans="2:22" ht="18.75" customHeight="1">
      <c r="B13" s="144" t="s">
        <v>207</v>
      </c>
      <c r="C13" s="145"/>
      <c r="D13" s="146"/>
      <c r="E13" s="147">
        <v>60</v>
      </c>
      <c r="F13" s="148" t="s">
        <v>102</v>
      </c>
      <c r="G13" s="149"/>
      <c r="H13" s="149"/>
      <c r="I13" s="149"/>
      <c r="J13" s="149"/>
      <c r="K13" s="149"/>
      <c r="L13" s="149"/>
      <c r="M13" s="149"/>
      <c r="N13" s="149"/>
      <c r="P13" s="115"/>
      <c r="Q13" s="150" t="s">
        <v>68</v>
      </c>
      <c r="R13" s="150" t="s">
        <v>68</v>
      </c>
      <c r="S13" s="150" t="s">
        <v>68</v>
      </c>
      <c r="T13" s="150" t="s">
        <v>68</v>
      </c>
      <c r="U13" s="150" t="s">
        <v>68</v>
      </c>
      <c r="V13" s="150" t="s">
        <v>68</v>
      </c>
    </row>
    <row r="14" spans="2:22" ht="18.75" customHeight="1">
      <c r="B14" s="286" t="s">
        <v>208</v>
      </c>
      <c r="C14" s="286"/>
      <c r="D14" s="287"/>
      <c r="E14" s="151">
        <v>445</v>
      </c>
      <c r="F14" s="148" t="s">
        <v>103</v>
      </c>
      <c r="G14" s="149"/>
      <c r="H14" s="149"/>
      <c r="I14" s="149"/>
      <c r="J14" s="149"/>
      <c r="K14" s="149"/>
      <c r="L14" s="149"/>
      <c r="M14" s="149"/>
      <c r="N14" s="149"/>
      <c r="P14" s="115"/>
      <c r="Q14" s="115"/>
      <c r="R14" s="115"/>
      <c r="S14" s="115"/>
      <c r="T14" s="115"/>
      <c r="U14" s="115"/>
      <c r="V14" s="115"/>
    </row>
    <row r="15" spans="2:24" ht="18.75" customHeight="1">
      <c r="B15" s="144" t="s">
        <v>209</v>
      </c>
      <c r="D15" s="152"/>
      <c r="E15" s="153" t="s">
        <v>86</v>
      </c>
      <c r="F15" s="148" t="s">
        <v>104</v>
      </c>
      <c r="G15" s="149"/>
      <c r="H15" s="149"/>
      <c r="I15" s="149"/>
      <c r="J15" s="149"/>
      <c r="K15" s="149"/>
      <c r="L15" s="149"/>
      <c r="M15" s="149"/>
      <c r="N15" s="149"/>
      <c r="P15" s="142" t="s">
        <v>163</v>
      </c>
      <c r="Q15" s="206" t="s">
        <v>137</v>
      </c>
      <c r="R15" s="206" t="s">
        <v>227</v>
      </c>
      <c r="S15" s="115"/>
      <c r="T15" s="142" t="s">
        <v>226</v>
      </c>
      <c r="U15" s="142"/>
      <c r="V15" s="115"/>
      <c r="W15" s="119" t="s">
        <v>129</v>
      </c>
      <c r="X15" s="142" t="s">
        <v>105</v>
      </c>
    </row>
    <row r="16" spans="2:24" ht="18.75" customHeight="1">
      <c r="B16" s="144" t="s">
        <v>210</v>
      </c>
      <c r="D16" s="152"/>
      <c r="E16" s="153">
        <v>1</v>
      </c>
      <c r="F16" s="148" t="s">
        <v>104</v>
      </c>
      <c r="G16" s="201"/>
      <c r="H16" s="282" t="s">
        <v>228</v>
      </c>
      <c r="I16" s="283"/>
      <c r="J16" s="284"/>
      <c r="K16" s="149"/>
      <c r="L16" s="149"/>
      <c r="M16" s="149"/>
      <c r="N16" s="149"/>
      <c r="P16" s="143" t="s">
        <v>81</v>
      </c>
      <c r="Q16" s="143">
        <v>1.77</v>
      </c>
      <c r="R16" s="143">
        <v>2</v>
      </c>
      <c r="S16" s="115"/>
      <c r="T16" s="143">
        <v>1</v>
      </c>
      <c r="U16" s="143">
        <v>1</v>
      </c>
      <c r="V16" s="115"/>
      <c r="W16" s="143">
        <v>8</v>
      </c>
      <c r="X16" s="143">
        <v>1.5</v>
      </c>
    </row>
    <row r="17" spans="2:24" ht="18.75" customHeight="1">
      <c r="B17" s="144" t="s">
        <v>211</v>
      </c>
      <c r="D17" s="154"/>
      <c r="E17" s="151">
        <f>VLOOKUP(E15,P16:Q23,2,)</f>
        <v>2.26</v>
      </c>
      <c r="F17" s="148" t="s">
        <v>103</v>
      </c>
      <c r="G17" s="201"/>
      <c r="H17" s="202" t="s">
        <v>126</v>
      </c>
      <c r="I17" s="203">
        <f>IF(E16&lt;2,E17,VLOOKUP(E15,P45:Q52,2,))</f>
        <v>2.26</v>
      </c>
      <c r="J17" s="204" t="s">
        <v>103</v>
      </c>
      <c r="K17" s="149"/>
      <c r="L17" s="149"/>
      <c r="M17" s="149"/>
      <c r="N17" s="149"/>
      <c r="P17" s="143" t="s">
        <v>83</v>
      </c>
      <c r="Q17" s="143">
        <v>2.03</v>
      </c>
      <c r="R17" s="143">
        <v>2.33</v>
      </c>
      <c r="S17" s="115"/>
      <c r="T17" s="143">
        <v>2</v>
      </c>
      <c r="U17" s="143">
        <v>0.7</v>
      </c>
      <c r="V17" s="115"/>
      <c r="W17" s="143">
        <v>12</v>
      </c>
      <c r="X17" s="143">
        <v>1.5</v>
      </c>
    </row>
    <row r="18" spans="2:24" ht="18.75" customHeight="1">
      <c r="B18" s="155" t="s">
        <v>106</v>
      </c>
      <c r="C18" s="145"/>
      <c r="D18" s="155"/>
      <c r="E18" s="151">
        <f>VLOOKUP(E16,T16:U17,2,)</f>
        <v>1</v>
      </c>
      <c r="F18" s="148"/>
      <c r="G18" s="149"/>
      <c r="H18" s="149"/>
      <c r="I18" s="149"/>
      <c r="J18" s="149"/>
      <c r="K18" s="149"/>
      <c r="L18" s="149"/>
      <c r="M18" s="149"/>
      <c r="N18" s="149"/>
      <c r="P18" s="143" t="s">
        <v>86</v>
      </c>
      <c r="Q18" s="143">
        <v>2.26</v>
      </c>
      <c r="R18" s="143">
        <v>2.69</v>
      </c>
      <c r="S18" s="115"/>
      <c r="T18" s="115"/>
      <c r="U18" s="115"/>
      <c r="V18" s="115"/>
      <c r="W18" s="143">
        <v>16</v>
      </c>
      <c r="X18" s="143">
        <v>1.5</v>
      </c>
    </row>
    <row r="19" spans="2:24" ht="18.75" customHeight="1">
      <c r="B19" s="144" t="s">
        <v>212</v>
      </c>
      <c r="D19" s="156"/>
      <c r="E19" s="153">
        <v>16</v>
      </c>
      <c r="F19" s="148" t="s">
        <v>70</v>
      </c>
      <c r="G19" s="149"/>
      <c r="H19" s="149"/>
      <c r="I19" s="198"/>
      <c r="J19" s="149"/>
      <c r="K19" s="149"/>
      <c r="L19" s="149"/>
      <c r="M19" s="149"/>
      <c r="N19" s="149"/>
      <c r="P19" s="143" t="s">
        <v>87</v>
      </c>
      <c r="Q19" s="143">
        <v>2.33</v>
      </c>
      <c r="R19" s="143">
        <v>3.05</v>
      </c>
      <c r="S19" s="115"/>
      <c r="T19" s="115"/>
      <c r="U19" s="115"/>
      <c r="V19" s="115"/>
      <c r="W19" s="143">
        <v>20</v>
      </c>
      <c r="X19" s="143">
        <v>1.5</v>
      </c>
    </row>
    <row r="20" spans="2:24" ht="18.75" customHeight="1">
      <c r="B20" s="144" t="s">
        <v>213</v>
      </c>
      <c r="D20" s="157"/>
      <c r="E20" s="158">
        <v>1</v>
      </c>
      <c r="F20" s="148" t="s">
        <v>104</v>
      </c>
      <c r="G20" s="149"/>
      <c r="H20" s="149"/>
      <c r="I20" s="149"/>
      <c r="J20" s="149"/>
      <c r="K20" s="149"/>
      <c r="L20" s="149"/>
      <c r="M20" s="149"/>
      <c r="N20" s="149"/>
      <c r="P20" s="143" t="s">
        <v>78</v>
      </c>
      <c r="Q20" s="143">
        <v>2.39</v>
      </c>
      <c r="R20" s="143">
        <v>3.38</v>
      </c>
      <c r="S20" s="115"/>
      <c r="T20" s="115"/>
      <c r="U20" s="115"/>
      <c r="V20" s="115"/>
      <c r="W20" s="143">
        <v>25</v>
      </c>
      <c r="X20" s="143">
        <v>1.5</v>
      </c>
    </row>
    <row r="21" spans="2:24" ht="21" customHeight="1">
      <c r="B21" s="144" t="s">
        <v>214</v>
      </c>
      <c r="D21" s="157"/>
      <c r="E21" s="158">
        <f>VLOOKUP(E19,W16:X21,2,)</f>
        <v>1.5</v>
      </c>
      <c r="F21" s="148" t="s">
        <v>104</v>
      </c>
      <c r="G21" s="149"/>
      <c r="H21" s="149"/>
      <c r="I21" s="149"/>
      <c r="J21" s="149"/>
      <c r="K21" s="149"/>
      <c r="L21" s="149"/>
      <c r="M21" s="149"/>
      <c r="N21" s="149"/>
      <c r="P21" s="143" t="s">
        <v>90</v>
      </c>
      <c r="Q21" s="143">
        <v>2.45</v>
      </c>
      <c r="R21" s="143">
        <v>3.38</v>
      </c>
      <c r="S21" s="115"/>
      <c r="T21" s="115"/>
      <c r="U21" s="115"/>
      <c r="V21" s="115"/>
      <c r="W21" s="143">
        <v>32</v>
      </c>
      <c r="X21" s="143">
        <v>1.5</v>
      </c>
    </row>
    <row r="22" spans="2:22" ht="17.25" customHeight="1">
      <c r="B22" s="159"/>
      <c r="C22" s="145"/>
      <c r="D22" s="152"/>
      <c r="E22" s="160"/>
      <c r="F22" s="148"/>
      <c r="G22" s="149"/>
      <c r="H22" s="149"/>
      <c r="I22" s="149"/>
      <c r="J22" s="149"/>
      <c r="K22" s="149"/>
      <c r="L22" s="149"/>
      <c r="M22" s="149"/>
      <c r="N22" s="149"/>
      <c r="P22" s="143" t="s">
        <v>91</v>
      </c>
      <c r="Q22" s="143">
        <v>2.51</v>
      </c>
      <c r="R22" s="143">
        <v>3.38</v>
      </c>
      <c r="S22" s="115"/>
      <c r="T22" s="115"/>
      <c r="U22" s="115"/>
      <c r="V22" s="115"/>
    </row>
    <row r="23" spans="1:22" s="212" customFormat="1" ht="12.75" customHeight="1">
      <c r="A23" s="208" t="s">
        <v>4</v>
      </c>
      <c r="B23" s="209" t="s">
        <v>215</v>
      </c>
      <c r="C23" s="210"/>
      <c r="D23" s="210"/>
      <c r="E23" s="209" t="s">
        <v>216</v>
      </c>
      <c r="F23" s="210"/>
      <c r="G23" s="210"/>
      <c r="H23" s="209" t="s">
        <v>217</v>
      </c>
      <c r="I23" s="210"/>
      <c r="J23" s="210"/>
      <c r="K23" s="210"/>
      <c r="L23" s="210"/>
      <c r="M23" s="211"/>
      <c r="N23" s="211"/>
      <c r="P23" s="213" t="s">
        <v>94</v>
      </c>
      <c r="Q23" s="213">
        <v>2.58</v>
      </c>
      <c r="R23" s="213">
        <v>3.38</v>
      </c>
      <c r="S23" s="214"/>
      <c r="T23" s="214"/>
      <c r="U23" s="214"/>
      <c r="V23" s="214"/>
    </row>
    <row r="24" spans="1:22" s="134" customFormat="1" ht="12.75" customHeight="1">
      <c r="A24" s="191"/>
      <c r="B24" s="192"/>
      <c r="C24" s="193"/>
      <c r="D24" s="193"/>
      <c r="E24" s="193"/>
      <c r="F24" s="193"/>
      <c r="G24" s="193"/>
      <c r="H24" s="193"/>
      <c r="I24" s="193"/>
      <c r="J24" s="193"/>
      <c r="K24" s="193"/>
      <c r="L24" s="193"/>
      <c r="M24" s="194"/>
      <c r="N24" s="194"/>
      <c r="P24" s="138"/>
      <c r="Q24" s="138"/>
      <c r="R24" s="138"/>
      <c r="S24" s="195"/>
      <c r="T24" s="195"/>
      <c r="U24" s="195"/>
      <c r="V24" s="195"/>
    </row>
    <row r="25" spans="2:14" ht="18.75">
      <c r="B25" s="161" t="s">
        <v>219</v>
      </c>
      <c r="C25" s="145"/>
      <c r="D25" s="162" t="s">
        <v>107</v>
      </c>
      <c r="E25" s="163">
        <v>232.3</v>
      </c>
      <c r="F25" s="148" t="s">
        <v>103</v>
      </c>
      <c r="G25" s="149"/>
      <c r="H25" s="162"/>
      <c r="I25" s="162"/>
      <c r="J25" s="148"/>
      <c r="K25" s="149"/>
      <c r="L25" s="149"/>
      <c r="M25" s="149"/>
      <c r="N25" s="149"/>
    </row>
    <row r="26" spans="2:10" ht="14.25">
      <c r="B26" s="164"/>
      <c r="C26" s="165"/>
      <c r="D26" s="148" t="s">
        <v>108</v>
      </c>
      <c r="E26" s="166">
        <v>445</v>
      </c>
      <c r="F26" s="148" t="s">
        <v>103</v>
      </c>
      <c r="H26" s="148"/>
      <c r="I26" s="166"/>
      <c r="J26" s="148"/>
    </row>
    <row r="27" spans="2:24" ht="16.5">
      <c r="B27" s="167" t="s">
        <v>220</v>
      </c>
      <c r="C27" s="165"/>
      <c r="D27" s="148"/>
      <c r="E27" s="168">
        <f>E25/E26*100</f>
        <v>52.20224719101124</v>
      </c>
      <c r="F27" s="169" t="s">
        <v>109</v>
      </c>
      <c r="H27" s="148"/>
      <c r="I27" s="168">
        <f>E25/E26*100</f>
        <v>52.20224719101124</v>
      </c>
      <c r="J27" s="169" t="s">
        <v>109</v>
      </c>
      <c r="P27" s="115"/>
      <c r="Q27" s="115"/>
      <c r="R27" s="115"/>
      <c r="S27" s="115"/>
      <c r="T27" s="115"/>
      <c r="U27" s="115"/>
      <c r="V27" s="115"/>
      <c r="W27" s="115"/>
      <c r="X27" s="170" t="s">
        <v>74</v>
      </c>
    </row>
    <row r="28" spans="2:24" ht="19.5">
      <c r="B28" s="171" t="s">
        <v>221</v>
      </c>
      <c r="C28" s="159"/>
      <c r="D28" s="172" t="s">
        <v>110</v>
      </c>
      <c r="E28" s="173">
        <f>ROUNDUP((E$19/4*E$14/E$17*1/E18),0)</f>
        <v>788</v>
      </c>
      <c r="F28" s="148" t="s">
        <v>70</v>
      </c>
      <c r="H28" s="172" t="s">
        <v>110</v>
      </c>
      <c r="I28" s="173">
        <f>ROUNDUP((E$19/4*E$14/I$17),0)</f>
        <v>788</v>
      </c>
      <c r="J28" s="148" t="s">
        <v>70</v>
      </c>
      <c r="P28" s="115"/>
      <c r="Q28" s="115"/>
      <c r="R28" s="115"/>
      <c r="S28" s="115"/>
      <c r="T28" s="115"/>
      <c r="U28" s="115"/>
      <c r="V28" s="115"/>
      <c r="W28" s="115"/>
      <c r="X28" s="115">
        <v>337</v>
      </c>
    </row>
    <row r="29" spans="2:24" ht="15.75">
      <c r="B29" s="144" t="s">
        <v>111</v>
      </c>
      <c r="C29" s="159"/>
      <c r="D29" s="174" t="s">
        <v>112</v>
      </c>
      <c r="E29" s="151">
        <f>10*E$19</f>
        <v>160</v>
      </c>
      <c r="F29" s="169" t="s">
        <v>70</v>
      </c>
      <c r="H29" s="174" t="s">
        <v>112</v>
      </c>
      <c r="I29" s="151">
        <f>10*E$19</f>
        <v>160</v>
      </c>
      <c r="J29" s="169" t="s">
        <v>70</v>
      </c>
      <c r="P29" s="115"/>
      <c r="Q29" s="115"/>
      <c r="R29" s="115"/>
      <c r="S29" s="115"/>
      <c r="T29" s="115"/>
      <c r="U29" s="115"/>
      <c r="V29" s="115"/>
      <c r="W29" s="115"/>
      <c r="X29" s="115"/>
    </row>
    <row r="30" spans="2:24" ht="15.75">
      <c r="B30" s="144" t="s">
        <v>111</v>
      </c>
      <c r="C30" s="159"/>
      <c r="D30" s="174" t="s">
        <v>113</v>
      </c>
      <c r="E30" s="151">
        <f>0.3*E$20*E28</f>
        <v>236.39999999999998</v>
      </c>
      <c r="F30" s="169" t="s">
        <v>70</v>
      </c>
      <c r="H30" s="174" t="s">
        <v>113</v>
      </c>
      <c r="I30" s="151">
        <f>0.3*E$20*I28</f>
        <v>236.39999999999998</v>
      </c>
      <c r="J30" s="169" t="s">
        <v>70</v>
      </c>
      <c r="P30" s="142" t="s">
        <v>264</v>
      </c>
      <c r="Q30" s="119" t="s">
        <v>130</v>
      </c>
      <c r="R30" s="119" t="s">
        <v>131</v>
      </c>
      <c r="S30" s="119" t="s">
        <v>132</v>
      </c>
      <c r="T30" s="119" t="s">
        <v>133</v>
      </c>
      <c r="U30" s="119" t="s">
        <v>134</v>
      </c>
      <c r="V30" s="119" t="s">
        <v>135</v>
      </c>
      <c r="W30" s="142" t="s">
        <v>79</v>
      </c>
      <c r="X30" s="142" t="s">
        <v>80</v>
      </c>
    </row>
    <row r="31" spans="2:24" ht="12.75">
      <c r="B31" s="144" t="s">
        <v>114</v>
      </c>
      <c r="C31" s="159"/>
      <c r="D31" s="148"/>
      <c r="E31" s="151">
        <f>E$20*E27*E$28/100</f>
        <v>411.35370786516853</v>
      </c>
      <c r="F31" s="169" t="s">
        <v>70</v>
      </c>
      <c r="H31" s="148"/>
      <c r="I31" s="151">
        <f>E$20*E27*I$28/100</f>
        <v>411.35370786516853</v>
      </c>
      <c r="J31" s="169" t="s">
        <v>70</v>
      </c>
      <c r="P31" s="143" t="s">
        <v>81</v>
      </c>
      <c r="Q31" s="143">
        <v>16</v>
      </c>
      <c r="R31" s="143">
        <v>24</v>
      </c>
      <c r="S31" s="143">
        <v>1.9</v>
      </c>
      <c r="T31" s="143">
        <v>9.1</v>
      </c>
      <c r="U31" s="143">
        <v>27400</v>
      </c>
      <c r="V31" s="143">
        <v>23400</v>
      </c>
      <c r="W31" s="143">
        <v>50</v>
      </c>
      <c r="X31" s="143">
        <f aca="true" t="shared" si="0" ref="X31:X38">$P$6/T31</f>
        <v>0</v>
      </c>
    </row>
    <row r="32" spans="2:24" ht="18.75">
      <c r="B32" s="175" t="s">
        <v>222</v>
      </c>
      <c r="C32" s="159"/>
      <c r="D32" s="196" t="s">
        <v>115</v>
      </c>
      <c r="E32" s="197">
        <f>ROUNDUP(MAX(E29:E31),0)</f>
        <v>412</v>
      </c>
      <c r="F32" s="169" t="s">
        <v>70</v>
      </c>
      <c r="H32" s="196" t="s">
        <v>115</v>
      </c>
      <c r="I32" s="197">
        <f>ROUNDUP(MAX(I29:I31),0)</f>
        <v>412</v>
      </c>
      <c r="J32" s="169" t="s">
        <v>70</v>
      </c>
      <c r="P32" s="143" t="s">
        <v>83</v>
      </c>
      <c r="Q32" s="143">
        <v>20</v>
      </c>
      <c r="R32" s="143">
        <v>28</v>
      </c>
      <c r="S32" s="143">
        <v>2.2</v>
      </c>
      <c r="T32" s="143">
        <v>11.3</v>
      </c>
      <c r="U32" s="143">
        <v>28800</v>
      </c>
      <c r="V32" s="143">
        <v>24900</v>
      </c>
      <c r="W32" s="143">
        <v>38.4</v>
      </c>
      <c r="X32" s="143">
        <f t="shared" si="0"/>
        <v>0</v>
      </c>
    </row>
    <row r="33" spans="2:24" ht="15.75">
      <c r="B33" s="133" t="s">
        <v>116</v>
      </c>
      <c r="C33" s="159"/>
      <c r="D33" s="174" t="s">
        <v>117</v>
      </c>
      <c r="E33" s="151">
        <v>200</v>
      </c>
      <c r="F33" s="169" t="s">
        <v>70</v>
      </c>
      <c r="H33" s="174" t="s">
        <v>117</v>
      </c>
      <c r="I33" s="151">
        <v>200</v>
      </c>
      <c r="J33" s="169" t="s">
        <v>70</v>
      </c>
      <c r="P33" s="143" t="s">
        <v>86</v>
      </c>
      <c r="Q33" s="143">
        <v>25</v>
      </c>
      <c r="R33" s="143">
        <v>33</v>
      </c>
      <c r="S33" s="143">
        <v>2.6</v>
      </c>
      <c r="T33" s="143">
        <v>14.2</v>
      </c>
      <c r="U33" s="143">
        <v>30500</v>
      </c>
      <c r="V33" s="143">
        <v>26700</v>
      </c>
      <c r="W33" s="143">
        <v>30.7</v>
      </c>
      <c r="X33" s="143">
        <f t="shared" si="0"/>
        <v>0</v>
      </c>
    </row>
    <row r="34" spans="2:24" ht="15.75">
      <c r="B34" s="144" t="s">
        <v>116</v>
      </c>
      <c r="C34" s="159"/>
      <c r="D34" s="174" t="s">
        <v>118</v>
      </c>
      <c r="E34" s="151">
        <f>E$19*15</f>
        <v>240</v>
      </c>
      <c r="F34" s="169" t="s">
        <v>70</v>
      </c>
      <c r="H34" s="174" t="s">
        <v>118</v>
      </c>
      <c r="I34" s="151">
        <f>E$19*15</f>
        <v>240</v>
      </c>
      <c r="J34" s="169" t="s">
        <v>70</v>
      </c>
      <c r="P34" s="143" t="s">
        <v>87</v>
      </c>
      <c r="Q34" s="143">
        <v>30</v>
      </c>
      <c r="R34" s="143">
        <v>38</v>
      </c>
      <c r="S34" s="143">
        <v>2.9</v>
      </c>
      <c r="T34" s="143">
        <v>17</v>
      </c>
      <c r="U34" s="143">
        <v>31900</v>
      </c>
      <c r="V34" s="143">
        <v>28300</v>
      </c>
      <c r="W34" s="143">
        <v>25.6</v>
      </c>
      <c r="X34" s="143">
        <f t="shared" si="0"/>
        <v>0</v>
      </c>
    </row>
    <row r="35" spans="2:24" ht="15.75">
      <c r="B35" s="144" t="s">
        <v>116</v>
      </c>
      <c r="C35" s="159"/>
      <c r="D35" s="174" t="s">
        <v>119</v>
      </c>
      <c r="E35" s="151">
        <f>0.3*E$20*E$21*E28</f>
        <v>354.59999999999997</v>
      </c>
      <c r="F35" s="169" t="s">
        <v>70</v>
      </c>
      <c r="G35" s="176"/>
      <c r="H35" s="174" t="s">
        <v>119</v>
      </c>
      <c r="I35" s="151">
        <f>0.3*E$20*E$21*I28</f>
        <v>354.59999999999997</v>
      </c>
      <c r="J35" s="169" t="s">
        <v>70</v>
      </c>
      <c r="P35" s="143" t="s">
        <v>78</v>
      </c>
      <c r="Q35" s="143">
        <v>35</v>
      </c>
      <c r="R35" s="143">
        <v>43</v>
      </c>
      <c r="S35" s="143">
        <v>3.2</v>
      </c>
      <c r="T35" s="143">
        <v>19.8</v>
      </c>
      <c r="U35" s="143">
        <v>33300</v>
      </c>
      <c r="V35" s="143">
        <v>29900</v>
      </c>
      <c r="W35" s="143">
        <v>21.9</v>
      </c>
      <c r="X35" s="143">
        <f t="shared" si="0"/>
        <v>0</v>
      </c>
    </row>
    <row r="36" spans="2:24" ht="12.75">
      <c r="B36" s="144" t="s">
        <v>120</v>
      </c>
      <c r="C36" s="177"/>
      <c r="D36" s="148"/>
      <c r="E36" s="151">
        <f>E32*E$21</f>
        <v>618</v>
      </c>
      <c r="F36" s="148" t="s">
        <v>70</v>
      </c>
      <c r="H36" s="148"/>
      <c r="I36" s="151">
        <f>I32*E$21</f>
        <v>618</v>
      </c>
      <c r="J36" s="148" t="s">
        <v>70</v>
      </c>
      <c r="P36" s="143" t="s">
        <v>90</v>
      </c>
      <c r="Q36" s="143">
        <v>40</v>
      </c>
      <c r="R36" s="143">
        <v>48</v>
      </c>
      <c r="S36" s="143">
        <v>3.5</v>
      </c>
      <c r="T36" s="143">
        <v>22.7</v>
      </c>
      <c r="U36" s="143">
        <v>34500</v>
      </c>
      <c r="V36" s="143">
        <v>31400</v>
      </c>
      <c r="W36" s="143">
        <v>19.2</v>
      </c>
      <c r="X36" s="143">
        <f t="shared" si="0"/>
        <v>0</v>
      </c>
    </row>
    <row r="37" spans="2:24" ht="15.75">
      <c r="B37" s="175" t="s">
        <v>223</v>
      </c>
      <c r="C37" s="177"/>
      <c r="D37" s="196" t="s">
        <v>121</v>
      </c>
      <c r="E37" s="197">
        <f>ROUNDUP(MAX(E33:E36),0)</f>
        <v>618</v>
      </c>
      <c r="F37" s="178" t="s">
        <v>70</v>
      </c>
      <c r="H37" s="196" t="s">
        <v>121</v>
      </c>
      <c r="I37" s="197">
        <f>ROUNDUP(MAX(I33:I36),0)</f>
        <v>618</v>
      </c>
      <c r="J37" s="178" t="s">
        <v>70</v>
      </c>
      <c r="P37" s="143" t="s">
        <v>91</v>
      </c>
      <c r="Q37" s="143">
        <v>45</v>
      </c>
      <c r="R37" s="143">
        <v>53</v>
      </c>
      <c r="S37" s="143">
        <v>3.8</v>
      </c>
      <c r="T37" s="143">
        <v>25.5</v>
      </c>
      <c r="U37" s="143">
        <v>35700</v>
      </c>
      <c r="V37" s="143">
        <v>32800</v>
      </c>
      <c r="W37" s="143">
        <v>17.1</v>
      </c>
      <c r="X37" s="143">
        <f t="shared" si="0"/>
        <v>0</v>
      </c>
    </row>
    <row r="38" spans="2:24" ht="12.75">
      <c r="B38" s="159"/>
      <c r="C38" s="177"/>
      <c r="D38" s="179"/>
      <c r="E38" s="180"/>
      <c r="F38" s="178"/>
      <c r="P38" s="143" t="s">
        <v>94</v>
      </c>
      <c r="Q38" s="143">
        <v>50</v>
      </c>
      <c r="R38" s="143">
        <v>58</v>
      </c>
      <c r="S38" s="143">
        <v>4.1</v>
      </c>
      <c r="T38" s="143">
        <v>28.3</v>
      </c>
      <c r="U38" s="143">
        <v>36800</v>
      </c>
      <c r="V38" s="143">
        <v>34300</v>
      </c>
      <c r="W38" s="143">
        <v>15.3</v>
      </c>
      <c r="X38" s="143">
        <f t="shared" si="0"/>
        <v>0</v>
      </c>
    </row>
    <row r="39" spans="1:24" ht="12.75">
      <c r="A39" s="92" t="s">
        <v>58</v>
      </c>
      <c r="B39" s="140" t="s">
        <v>218</v>
      </c>
      <c r="C39" s="141"/>
      <c r="D39" s="141"/>
      <c r="E39" s="141"/>
      <c r="F39" s="141"/>
      <c r="G39" s="141"/>
      <c r="H39" s="141"/>
      <c r="I39" s="141"/>
      <c r="J39" s="141"/>
      <c r="K39" s="141"/>
      <c r="L39" s="141"/>
      <c r="O39" s="148"/>
      <c r="P39" s="115"/>
      <c r="Q39" s="115"/>
      <c r="R39" s="115"/>
      <c r="S39" s="115"/>
      <c r="T39" s="115"/>
      <c r="U39" s="115"/>
      <c r="V39" s="115"/>
      <c r="W39" s="115"/>
      <c r="X39" s="115"/>
    </row>
    <row r="40" spans="2:24" ht="15.75">
      <c r="B40" s="181"/>
      <c r="C40" s="145"/>
      <c r="D40" s="182"/>
      <c r="E40" s="183"/>
      <c r="F40" s="148"/>
      <c r="O40" s="148"/>
      <c r="P40" s="170"/>
      <c r="Q40" s="115"/>
      <c r="R40" s="115"/>
      <c r="S40" s="115"/>
      <c r="T40" s="115"/>
      <c r="U40" s="115"/>
      <c r="V40" s="115"/>
      <c r="W40" s="115"/>
      <c r="X40" s="115"/>
    </row>
    <row r="41" spans="2:24" ht="15.75">
      <c r="B41" s="184" t="s">
        <v>224</v>
      </c>
      <c r="C41" s="165"/>
      <c r="D41" s="154"/>
      <c r="E41" s="151">
        <f>VLOOKUP(E15,P16:R23,3,)</f>
        <v>2.69</v>
      </c>
      <c r="F41" s="148" t="s">
        <v>103</v>
      </c>
      <c r="O41" s="148"/>
      <c r="P41" s="170"/>
      <c r="Q41" s="115"/>
      <c r="R41" s="115"/>
      <c r="S41" s="115"/>
      <c r="T41" s="115"/>
      <c r="U41" s="115"/>
      <c r="V41" s="115"/>
      <c r="W41" s="115"/>
      <c r="X41" s="115"/>
    </row>
    <row r="42" spans="3:15" ht="12.75">
      <c r="C42" s="165"/>
      <c r="D42" s="148"/>
      <c r="E42" s="185"/>
      <c r="F42" s="169"/>
      <c r="O42" s="148"/>
    </row>
    <row r="43" spans="2:15" ht="19.5">
      <c r="B43" s="175" t="s">
        <v>221</v>
      </c>
      <c r="C43" s="159"/>
      <c r="D43" s="186" t="s">
        <v>110</v>
      </c>
      <c r="E43" s="173">
        <f>ROUNDUP((E$19/4*E$14/E$41)*1/E18,0)</f>
        <v>662</v>
      </c>
      <c r="F43" s="148" t="s">
        <v>70</v>
      </c>
      <c r="O43" s="148"/>
    </row>
    <row r="44" spans="2:17" ht="15.75">
      <c r="B44" s="144" t="s">
        <v>111</v>
      </c>
      <c r="C44" s="159"/>
      <c r="D44" s="174" t="s">
        <v>112</v>
      </c>
      <c r="E44" s="151">
        <f>10*E$19</f>
        <v>160</v>
      </c>
      <c r="F44" s="169" t="s">
        <v>70</v>
      </c>
      <c r="O44" s="148"/>
      <c r="P44" s="200" t="s">
        <v>265</v>
      </c>
      <c r="Q44" s="142"/>
    </row>
    <row r="45" spans="2:17" ht="15.75">
      <c r="B45" s="144" t="s">
        <v>111</v>
      </c>
      <c r="C45" s="159"/>
      <c r="D45" s="174" t="s">
        <v>122</v>
      </c>
      <c r="E45" s="151">
        <f>0.3*E$20*E43</f>
        <v>198.6</v>
      </c>
      <c r="F45" s="169" t="s">
        <v>70</v>
      </c>
      <c r="O45" s="148"/>
      <c r="P45" s="142" t="s">
        <v>264</v>
      </c>
      <c r="Q45" s="206" t="s">
        <v>137</v>
      </c>
    </row>
    <row r="46" spans="2:17" ht="12.75">
      <c r="B46" s="144" t="s">
        <v>114</v>
      </c>
      <c r="C46" s="159"/>
      <c r="D46" s="148"/>
      <c r="E46" s="151">
        <f>E$20*E27*E$43/100</f>
        <v>345.5788764044944</v>
      </c>
      <c r="F46" s="169" t="s">
        <v>70</v>
      </c>
      <c r="O46" s="148"/>
      <c r="P46" s="143" t="s">
        <v>81</v>
      </c>
      <c r="Q46" s="143">
        <v>1.32</v>
      </c>
    </row>
    <row r="47" spans="2:17" ht="19.5">
      <c r="B47" s="175" t="s">
        <v>222</v>
      </c>
      <c r="C47" s="159"/>
      <c r="D47" s="196" t="s">
        <v>115</v>
      </c>
      <c r="E47" s="197">
        <f>ROUNDUP(MAX(E44:E46),0)</f>
        <v>346</v>
      </c>
      <c r="F47" s="169" t="s">
        <v>70</v>
      </c>
      <c r="J47" s="187"/>
      <c r="O47" s="148"/>
      <c r="P47" s="143" t="s">
        <v>83</v>
      </c>
      <c r="Q47" s="143">
        <v>1.53</v>
      </c>
    </row>
    <row r="48" spans="2:17" ht="15.75">
      <c r="B48" s="133" t="s">
        <v>116</v>
      </c>
      <c r="C48" s="159"/>
      <c r="D48" s="148" t="s">
        <v>123</v>
      </c>
      <c r="E48" s="151">
        <v>200</v>
      </c>
      <c r="F48" s="169" t="s">
        <v>70</v>
      </c>
      <c r="O48" s="148"/>
      <c r="P48" s="143" t="s">
        <v>86</v>
      </c>
      <c r="Q48" s="143">
        <v>1.78</v>
      </c>
    </row>
    <row r="49" spans="2:17" ht="15.75">
      <c r="B49" s="144" t="s">
        <v>116</v>
      </c>
      <c r="C49" s="159"/>
      <c r="D49" s="148" t="s">
        <v>124</v>
      </c>
      <c r="E49" s="151">
        <f>E$19*15</f>
        <v>240</v>
      </c>
      <c r="F49" s="169" t="s">
        <v>70</v>
      </c>
      <c r="O49" s="148"/>
      <c r="P49" s="143" t="s">
        <v>87</v>
      </c>
      <c r="Q49" s="143">
        <v>2.01</v>
      </c>
    </row>
    <row r="50" spans="2:17" ht="15.75">
      <c r="B50" s="144" t="s">
        <v>116</v>
      </c>
      <c r="C50" s="159"/>
      <c r="D50" s="148" t="s">
        <v>125</v>
      </c>
      <c r="E50" s="151">
        <f>0.3*E$20*E$21*E43</f>
        <v>297.9</v>
      </c>
      <c r="F50" s="169" t="s">
        <v>70</v>
      </c>
      <c r="O50" s="148"/>
      <c r="P50" s="143" t="s">
        <v>78</v>
      </c>
      <c r="Q50" s="143">
        <v>2.23</v>
      </c>
    </row>
    <row r="51" spans="2:17" ht="12.75">
      <c r="B51" s="144" t="s">
        <v>120</v>
      </c>
      <c r="C51" s="177"/>
      <c r="D51" s="148"/>
      <c r="E51" s="151">
        <f>E47*E$21</f>
        <v>519</v>
      </c>
      <c r="F51" s="148" t="s">
        <v>70</v>
      </c>
      <c r="O51" s="148"/>
      <c r="P51" s="143" t="s">
        <v>90</v>
      </c>
      <c r="Q51" s="143">
        <v>2.34</v>
      </c>
    </row>
    <row r="52" spans="2:17" ht="18.75">
      <c r="B52" s="175" t="s">
        <v>223</v>
      </c>
      <c r="C52" s="177"/>
      <c r="D52" s="196" t="s">
        <v>225</v>
      </c>
      <c r="E52" s="197">
        <f>ROUNDUP(MAX(E48:E51),0)</f>
        <v>519</v>
      </c>
      <c r="F52" s="178" t="s">
        <v>70</v>
      </c>
      <c r="O52" s="148"/>
      <c r="P52" s="143" t="s">
        <v>91</v>
      </c>
      <c r="Q52" s="143">
        <v>2.46</v>
      </c>
    </row>
    <row r="53" spans="2:17" ht="12.75">
      <c r="B53" s="159"/>
      <c r="C53" s="177"/>
      <c r="D53" s="148"/>
      <c r="E53" s="183"/>
      <c r="F53" s="148"/>
      <c r="O53" s="148"/>
      <c r="P53" s="143" t="s">
        <v>94</v>
      </c>
      <c r="Q53" s="143">
        <v>2.58</v>
      </c>
    </row>
    <row r="54" spans="2:15" ht="12.75">
      <c r="B54" s="159"/>
      <c r="C54" s="177"/>
      <c r="D54" s="148"/>
      <c r="E54" s="183"/>
      <c r="F54" s="148"/>
      <c r="O54" s="148"/>
    </row>
    <row r="55" spans="2:15" ht="12.75">
      <c r="B55" s="159"/>
      <c r="C55" s="177"/>
      <c r="D55" s="148"/>
      <c r="E55" s="183"/>
      <c r="F55" s="148"/>
      <c r="O55" s="148"/>
    </row>
  </sheetData>
  <sheetProtection password="D49F" sheet="1" objects="1" scenarios="1" selectLockedCells="1"/>
  <mergeCells count="11">
    <mergeCell ref="H16:J16"/>
    <mergeCell ref="C7:F7"/>
    <mergeCell ref="B11:F11"/>
    <mergeCell ref="B14:D14"/>
    <mergeCell ref="H7:L7"/>
    <mergeCell ref="A2:S2"/>
    <mergeCell ref="C5:F5"/>
    <mergeCell ref="J5:L5"/>
    <mergeCell ref="Q5:R5"/>
    <mergeCell ref="C6:F6"/>
    <mergeCell ref="Q6:R6"/>
  </mergeCells>
  <dataValidations count="3" disablePrompts="1">
    <dataValidation type="list" allowBlank="1" showInputMessage="1" showErrorMessage="1" sqref="E16">
      <formula1>$T$16:$T$17</formula1>
    </dataValidation>
    <dataValidation type="list" allowBlank="1" showInputMessage="1" showErrorMessage="1" sqref="E19">
      <formula1>$Q$11:$V$11</formula1>
    </dataValidation>
    <dataValidation type="list" allowBlank="1" showInputMessage="1" showErrorMessage="1" sqref="E15">
      <formula1>$P$31:$P$38</formula1>
    </dataValidation>
  </dataValidations>
  <printOptions/>
  <pageMargins left="0.7874015748031497" right="0.7874015748031497" top="0.9448818897637796" bottom="0.7874015748031497" header="0.5118110236220472" footer="0.5118110236220472"/>
  <pageSetup horizontalDpi="600" verticalDpi="600" orientation="portrait" paperSize="9" scale="63" r:id="rId4"/>
  <headerFooter>
    <oddHeader>&amp;R&amp;K000000&amp;G</oddHeader>
    <oddFooter>&amp;L&amp;8&amp;F&amp;C
&amp;R&amp;8Bemessungshilfe Schöck ComBAR® V 2.0</oddFooter>
  </headerFooter>
  <colBreaks count="1" manualBreakCount="1">
    <brk id="12" max="16383" man="1"/>
  </col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55"/>
  <sheetViews>
    <sheetView showGridLines="0" view="pageLayout" showRuler="0" zoomScale="90" zoomScalePageLayoutView="90" workbookViewId="0" topLeftCell="A1">
      <selection activeCell="C5" sqref="C5:F5"/>
    </sheetView>
  </sheetViews>
  <sheetFormatPr defaultColWidth="14.8515625" defaultRowHeight="12.75"/>
  <cols>
    <col min="1" max="1" width="3.421875" style="133" customWidth="1"/>
    <col min="2" max="2" width="14.8515625" style="133" customWidth="1"/>
    <col min="3" max="3" width="15.421875" style="133" customWidth="1"/>
    <col min="4" max="4" width="10.8515625" style="133" customWidth="1"/>
    <col min="5" max="5" width="14.421875" style="133" customWidth="1"/>
    <col min="6" max="8" width="10.8515625" style="133" customWidth="1"/>
    <col min="9" max="9" width="14.7109375" style="133" customWidth="1"/>
    <col min="10" max="11" width="10.8515625" style="133" customWidth="1"/>
    <col min="12" max="14" width="8.8515625" style="133" customWidth="1"/>
    <col min="15" max="15" width="9.00390625" style="133" customWidth="1"/>
    <col min="16" max="16" width="14.8515625" style="133" customWidth="1"/>
    <col min="17" max="17" width="18.8515625" style="133" customWidth="1"/>
    <col min="18" max="25" width="14.8515625" style="133" customWidth="1"/>
    <col min="26" max="16384" width="14.8515625" style="133" customWidth="1"/>
  </cols>
  <sheetData>
    <row r="1" ht="12.75" customHeight="1"/>
    <row r="2" spans="1:19" ht="50.1" customHeight="1">
      <c r="A2" s="260" t="s">
        <v>274</v>
      </c>
      <c r="B2" s="261"/>
      <c r="C2" s="261"/>
      <c r="D2" s="261"/>
      <c r="E2" s="261"/>
      <c r="F2" s="261"/>
      <c r="G2" s="261"/>
      <c r="H2" s="261"/>
      <c r="I2" s="261"/>
      <c r="J2" s="261"/>
      <c r="K2" s="261"/>
      <c r="L2" s="261"/>
      <c r="M2" s="261"/>
      <c r="N2" s="261"/>
      <c r="O2" s="261"/>
      <c r="P2" s="261"/>
      <c r="Q2" s="261"/>
      <c r="R2" s="261"/>
      <c r="S2" s="261"/>
    </row>
    <row r="3" spans="1:12" ht="12.75" customHeight="1">
      <c r="A3" s="92" t="s">
        <v>0</v>
      </c>
      <c r="B3" s="92" t="s">
        <v>151</v>
      </c>
      <c r="C3" s="93"/>
      <c r="D3" s="93"/>
      <c r="E3" s="93"/>
      <c r="F3" s="93"/>
      <c r="G3" s="93"/>
      <c r="H3" s="93"/>
      <c r="I3" s="93"/>
      <c r="J3" s="93"/>
      <c r="K3" s="93"/>
      <c r="L3" s="93"/>
    </row>
    <row r="4" spans="1:14" ht="6" customHeight="1">
      <c r="A4" s="94"/>
      <c r="B4" s="94"/>
      <c r="C4" s="94"/>
      <c r="D4" s="94"/>
      <c r="E4" s="94"/>
      <c r="F4" s="94"/>
      <c r="G4" s="94"/>
      <c r="H4" s="94"/>
      <c r="I4" s="94"/>
      <c r="J4" s="94"/>
      <c r="K4" s="94"/>
      <c r="L4" s="94"/>
      <c r="M4" s="134"/>
      <c r="N4" s="134"/>
    </row>
    <row r="5" spans="1:18" ht="20.1" customHeight="1">
      <c r="A5" s="1"/>
      <c r="B5" s="6" t="s">
        <v>152</v>
      </c>
      <c r="C5" s="262"/>
      <c r="D5" s="263"/>
      <c r="E5" s="263"/>
      <c r="F5" s="263"/>
      <c r="G5" s="62" t="s">
        <v>154</v>
      </c>
      <c r="H5" s="252"/>
      <c r="I5" s="62" t="s">
        <v>153</v>
      </c>
      <c r="J5" s="265"/>
      <c r="K5" s="266"/>
      <c r="L5" s="266"/>
      <c r="M5" s="188"/>
      <c r="N5" s="188"/>
      <c r="O5" s="94"/>
      <c r="P5" s="95"/>
      <c r="Q5" s="289"/>
      <c r="R5" s="289"/>
    </row>
    <row r="6" spans="1:18" ht="20.1" customHeight="1">
      <c r="A6" s="1"/>
      <c r="B6" s="6" t="s">
        <v>206</v>
      </c>
      <c r="C6" s="264"/>
      <c r="D6" s="264"/>
      <c r="E6" s="264"/>
      <c r="F6" s="264"/>
      <c r="G6" s="62" t="s">
        <v>232</v>
      </c>
      <c r="H6" s="254"/>
      <c r="I6" s="1"/>
      <c r="J6" s="1"/>
      <c r="K6" s="1"/>
      <c r="L6" s="1"/>
      <c r="M6" s="94"/>
      <c r="N6" s="94"/>
      <c r="O6" s="94"/>
      <c r="P6" s="95"/>
      <c r="Q6" s="289"/>
      <c r="R6" s="289"/>
    </row>
    <row r="7" spans="1:18" ht="20.1" customHeight="1">
      <c r="A7" s="1"/>
      <c r="B7" s="6" t="s">
        <v>168</v>
      </c>
      <c r="C7" s="263"/>
      <c r="D7" s="263"/>
      <c r="E7" s="263"/>
      <c r="F7" s="263"/>
      <c r="G7" s="62" t="s">
        <v>155</v>
      </c>
      <c r="H7" s="267" t="s">
        <v>275</v>
      </c>
      <c r="I7" s="268"/>
      <c r="J7" s="268"/>
      <c r="K7" s="268"/>
      <c r="L7" s="268"/>
      <c r="M7" s="188"/>
      <c r="N7" s="188"/>
      <c r="O7" s="95"/>
      <c r="P7" s="96"/>
      <c r="Q7" s="96"/>
      <c r="R7" s="96"/>
    </row>
    <row r="8" spans="1:12" ht="12.95" customHeight="1">
      <c r="A8" s="94"/>
      <c r="B8" s="94"/>
      <c r="C8" s="94"/>
      <c r="D8" s="94"/>
      <c r="E8" s="94"/>
      <c r="F8" s="94"/>
      <c r="G8" s="94"/>
      <c r="H8" s="94"/>
      <c r="I8" s="94"/>
      <c r="J8" s="94"/>
      <c r="K8" s="94"/>
      <c r="L8" s="94"/>
    </row>
    <row r="9" spans="1:12" ht="12.75" customHeight="1">
      <c r="A9" s="92" t="s">
        <v>1</v>
      </c>
      <c r="B9" s="92" t="s">
        <v>158</v>
      </c>
      <c r="C9" s="93"/>
      <c r="D9" s="93"/>
      <c r="E9" s="93"/>
      <c r="F9" s="93"/>
      <c r="G9" s="93"/>
      <c r="H9" s="93"/>
      <c r="I9" s="93"/>
      <c r="J9" s="93"/>
      <c r="K9" s="93"/>
      <c r="L9" s="93"/>
    </row>
    <row r="10" spans="1:14" ht="6" customHeight="1">
      <c r="A10" s="134"/>
      <c r="B10" s="134"/>
      <c r="C10" s="134"/>
      <c r="D10" s="134"/>
      <c r="E10" s="134"/>
      <c r="F10" s="134"/>
      <c r="G10" s="134"/>
      <c r="H10" s="134"/>
      <c r="I10" s="134"/>
      <c r="J10" s="134"/>
      <c r="K10" s="134"/>
      <c r="L10" s="134"/>
      <c r="M10" s="134"/>
      <c r="N10" s="134"/>
    </row>
    <row r="11" spans="2:22" ht="20.1" customHeight="1">
      <c r="B11" s="285"/>
      <c r="C11" s="285"/>
      <c r="D11" s="285"/>
      <c r="E11" s="285"/>
      <c r="F11" s="285"/>
      <c r="G11" s="134"/>
      <c r="H11" s="134"/>
      <c r="I11" s="134"/>
      <c r="J11" s="134"/>
      <c r="K11" s="134"/>
      <c r="L11" s="134"/>
      <c r="M11" s="134"/>
      <c r="N11" s="134"/>
      <c r="O11" s="134"/>
      <c r="P11" s="119" t="s">
        <v>129</v>
      </c>
      <c r="Q11" s="119" t="s">
        <v>68</v>
      </c>
      <c r="R11" s="119">
        <v>12</v>
      </c>
      <c r="S11" s="119">
        <v>16</v>
      </c>
      <c r="T11" s="119">
        <v>20</v>
      </c>
      <c r="U11" s="119" t="s">
        <v>68</v>
      </c>
      <c r="V11" s="119" t="s">
        <v>68</v>
      </c>
    </row>
    <row r="12" spans="16:22" ht="12.75">
      <c r="P12" s="123" t="s">
        <v>76</v>
      </c>
      <c r="Q12" s="123" t="s">
        <v>68</v>
      </c>
      <c r="R12" s="123">
        <v>113</v>
      </c>
      <c r="S12" s="123">
        <v>201</v>
      </c>
      <c r="T12" s="123">
        <v>314</v>
      </c>
      <c r="U12" s="123" t="s">
        <v>68</v>
      </c>
      <c r="V12" s="123" t="s">
        <v>68</v>
      </c>
    </row>
    <row r="13" spans="2:22" ht="18.75" customHeight="1">
      <c r="B13" s="144" t="s">
        <v>229</v>
      </c>
      <c r="C13" s="145"/>
      <c r="D13" s="146"/>
      <c r="E13" s="147">
        <v>50</v>
      </c>
      <c r="F13" s="148" t="s">
        <v>102</v>
      </c>
      <c r="G13" s="149"/>
      <c r="H13" s="149"/>
      <c r="I13" s="149"/>
      <c r="J13" s="149"/>
      <c r="K13" s="149"/>
      <c r="L13" s="149"/>
      <c r="M13" s="149"/>
      <c r="N13" s="149"/>
      <c r="P13" s="89"/>
      <c r="Q13" s="189" t="s">
        <v>68</v>
      </c>
      <c r="R13" s="189" t="s">
        <v>68</v>
      </c>
      <c r="S13" s="189" t="s">
        <v>68</v>
      </c>
      <c r="T13" s="189" t="s">
        <v>68</v>
      </c>
      <c r="U13" s="189" t="s">
        <v>68</v>
      </c>
      <c r="V13" s="189" t="s">
        <v>68</v>
      </c>
    </row>
    <row r="14" spans="2:22" ht="18.75" customHeight="1">
      <c r="B14" s="286" t="s">
        <v>230</v>
      </c>
      <c r="C14" s="286"/>
      <c r="D14" s="288"/>
      <c r="E14" s="151">
        <v>192</v>
      </c>
      <c r="F14" s="148" t="s">
        <v>103</v>
      </c>
      <c r="G14" s="149"/>
      <c r="H14" s="149"/>
      <c r="I14" s="149"/>
      <c r="J14" s="149"/>
      <c r="K14" s="149"/>
      <c r="L14" s="149"/>
      <c r="M14" s="149"/>
      <c r="N14" s="149"/>
      <c r="P14" s="89"/>
      <c r="Q14" s="89"/>
      <c r="R14" s="89"/>
      <c r="S14" s="89"/>
      <c r="T14" s="89"/>
      <c r="U14" s="89"/>
      <c r="V14" s="89"/>
    </row>
    <row r="15" spans="2:24" ht="18.75" customHeight="1">
      <c r="B15" s="144" t="s">
        <v>209</v>
      </c>
      <c r="D15" s="152"/>
      <c r="E15" s="153" t="s">
        <v>86</v>
      </c>
      <c r="F15" s="148" t="s">
        <v>104</v>
      </c>
      <c r="G15" s="149"/>
      <c r="H15" s="149"/>
      <c r="I15" s="149"/>
      <c r="J15" s="149"/>
      <c r="K15" s="149"/>
      <c r="L15" s="149"/>
      <c r="M15" s="149"/>
      <c r="N15" s="149"/>
      <c r="P15" s="119" t="s">
        <v>163</v>
      </c>
      <c r="Q15" s="206" t="s">
        <v>137</v>
      </c>
      <c r="R15" s="228"/>
      <c r="S15" s="89"/>
      <c r="T15" s="119" t="s">
        <v>226</v>
      </c>
      <c r="U15" s="119"/>
      <c r="V15" s="89"/>
      <c r="W15" s="119" t="s">
        <v>129</v>
      </c>
      <c r="X15" s="119" t="s">
        <v>105</v>
      </c>
    </row>
    <row r="16" spans="2:24" ht="18.75" customHeight="1">
      <c r="B16" s="144" t="s">
        <v>210</v>
      </c>
      <c r="D16" s="152"/>
      <c r="E16" s="153">
        <v>1</v>
      </c>
      <c r="F16" s="148" t="s">
        <v>104</v>
      </c>
      <c r="G16" s="149"/>
      <c r="H16" s="149"/>
      <c r="I16" s="149"/>
      <c r="J16" s="149"/>
      <c r="K16" s="149"/>
      <c r="L16" s="149"/>
      <c r="M16" s="149"/>
      <c r="N16" s="149"/>
      <c r="P16" s="123" t="s">
        <v>81</v>
      </c>
      <c r="Q16" s="123">
        <v>1.77</v>
      </c>
      <c r="R16" s="226"/>
      <c r="S16" s="89"/>
      <c r="T16" s="123">
        <v>1</v>
      </c>
      <c r="U16" s="123">
        <v>1</v>
      </c>
      <c r="V16" s="89"/>
      <c r="W16" s="123">
        <v>8</v>
      </c>
      <c r="X16" s="123">
        <v>1.5</v>
      </c>
    </row>
    <row r="17" spans="2:24" ht="18.75" customHeight="1">
      <c r="B17" s="144" t="s">
        <v>231</v>
      </c>
      <c r="D17" s="154"/>
      <c r="E17" s="151">
        <f>VLOOKUP(E15,P16:Q23,2,)</f>
        <v>2.3</v>
      </c>
      <c r="F17" s="148" t="s">
        <v>103</v>
      </c>
      <c r="G17" s="149"/>
      <c r="H17" s="149"/>
      <c r="I17" s="149"/>
      <c r="J17" s="149"/>
      <c r="K17" s="149"/>
      <c r="L17" s="149"/>
      <c r="M17" s="149"/>
      <c r="N17" s="149"/>
      <c r="P17" s="123" t="s">
        <v>83</v>
      </c>
      <c r="Q17" s="123">
        <v>2.03</v>
      </c>
      <c r="R17" s="226"/>
      <c r="S17" s="89"/>
      <c r="T17" s="123">
        <v>2</v>
      </c>
      <c r="U17" s="123">
        <v>0.7</v>
      </c>
      <c r="V17" s="89"/>
      <c r="W17" s="123">
        <v>12</v>
      </c>
      <c r="X17" s="123">
        <v>1.5</v>
      </c>
    </row>
    <row r="18" spans="2:24" ht="18.75" customHeight="1">
      <c r="B18" s="155" t="s">
        <v>106</v>
      </c>
      <c r="C18" s="145"/>
      <c r="D18" s="155"/>
      <c r="E18" s="151">
        <f>VLOOKUP(E16,T16:U17,2,)</f>
        <v>1</v>
      </c>
      <c r="F18" s="148"/>
      <c r="G18" s="149"/>
      <c r="H18" s="149"/>
      <c r="I18" s="149"/>
      <c r="J18" s="149"/>
      <c r="K18" s="149"/>
      <c r="L18" s="149"/>
      <c r="M18" s="149"/>
      <c r="N18" s="149"/>
      <c r="P18" s="123" t="s">
        <v>86</v>
      </c>
      <c r="Q18" s="123">
        <v>2.3</v>
      </c>
      <c r="R18" s="226"/>
      <c r="S18" s="89"/>
      <c r="T18" s="89"/>
      <c r="U18" s="89"/>
      <c r="V18" s="89"/>
      <c r="W18" s="123">
        <v>16</v>
      </c>
      <c r="X18" s="123">
        <v>1.5</v>
      </c>
    </row>
    <row r="19" spans="2:24" ht="18.75" customHeight="1">
      <c r="B19" s="144" t="s">
        <v>212</v>
      </c>
      <c r="D19" s="156"/>
      <c r="E19" s="153">
        <v>16</v>
      </c>
      <c r="F19" s="148" t="s">
        <v>70</v>
      </c>
      <c r="G19" s="149"/>
      <c r="H19" s="149"/>
      <c r="I19" s="149"/>
      <c r="J19" s="149"/>
      <c r="K19" s="149"/>
      <c r="L19" s="149"/>
      <c r="M19" s="149"/>
      <c r="N19" s="149"/>
      <c r="P19" s="123" t="s">
        <v>87</v>
      </c>
      <c r="Q19" s="123">
        <v>2.3</v>
      </c>
      <c r="R19" s="226"/>
      <c r="S19" s="89"/>
      <c r="T19" s="89"/>
      <c r="U19" s="89"/>
      <c r="V19" s="89"/>
      <c r="W19" s="123">
        <v>20</v>
      </c>
      <c r="X19" s="123">
        <v>1.5</v>
      </c>
    </row>
    <row r="20" spans="2:24" ht="18.75" customHeight="1">
      <c r="B20" s="144" t="s">
        <v>233</v>
      </c>
      <c r="D20" s="157"/>
      <c r="E20" s="153">
        <v>1</v>
      </c>
      <c r="F20" s="148" t="s">
        <v>104</v>
      </c>
      <c r="G20" s="149"/>
      <c r="H20" s="149"/>
      <c r="I20" s="149"/>
      <c r="J20" s="149"/>
      <c r="K20" s="149"/>
      <c r="L20" s="149"/>
      <c r="M20" s="149"/>
      <c r="N20" s="149"/>
      <c r="P20" s="123" t="s">
        <v>78</v>
      </c>
      <c r="Q20" s="123">
        <v>2.3</v>
      </c>
      <c r="R20" s="226"/>
      <c r="S20" s="89"/>
      <c r="T20" s="89"/>
      <c r="U20" s="89"/>
      <c r="V20" s="89"/>
      <c r="W20" s="123">
        <v>25</v>
      </c>
      <c r="X20" s="123">
        <v>1.5</v>
      </c>
    </row>
    <row r="21" spans="2:24" ht="21" customHeight="1">
      <c r="B21" s="144" t="s">
        <v>234</v>
      </c>
      <c r="D21" s="157"/>
      <c r="E21" s="158">
        <f>VLOOKUP(E19,W16:X21,2,)</f>
        <v>1.5</v>
      </c>
      <c r="F21" s="148" t="s">
        <v>104</v>
      </c>
      <c r="G21" s="149"/>
      <c r="H21" s="149"/>
      <c r="I21" s="149"/>
      <c r="J21" s="149"/>
      <c r="K21" s="149"/>
      <c r="L21" s="149"/>
      <c r="M21" s="149"/>
      <c r="N21" s="149"/>
      <c r="P21" s="123" t="s">
        <v>90</v>
      </c>
      <c r="Q21" s="123">
        <v>2.3</v>
      </c>
      <c r="R21" s="226"/>
      <c r="S21" s="89"/>
      <c r="T21" s="89"/>
      <c r="U21" s="89"/>
      <c r="V21" s="89"/>
      <c r="W21" s="123">
        <v>32</v>
      </c>
      <c r="X21" s="123">
        <v>1.5</v>
      </c>
    </row>
    <row r="22" spans="2:22" ht="17.25" customHeight="1">
      <c r="B22" s="159"/>
      <c r="C22" s="145"/>
      <c r="D22" s="152"/>
      <c r="E22" s="160"/>
      <c r="F22" s="148"/>
      <c r="G22" s="149"/>
      <c r="H22" s="149"/>
      <c r="I22" s="149"/>
      <c r="J22" s="149"/>
      <c r="K22" s="149"/>
      <c r="L22" s="149"/>
      <c r="M22" s="149"/>
      <c r="N22" s="149"/>
      <c r="P22" s="123" t="s">
        <v>91</v>
      </c>
      <c r="Q22" s="123">
        <v>2.3</v>
      </c>
      <c r="R22" s="226"/>
      <c r="S22" s="89"/>
      <c r="T22" s="89"/>
      <c r="U22" s="89"/>
      <c r="V22" s="89"/>
    </row>
    <row r="23" spans="1:22" s="212" customFormat="1" ht="12.75" customHeight="1">
      <c r="A23" s="208" t="s">
        <v>4</v>
      </c>
      <c r="B23" s="208" t="s">
        <v>235</v>
      </c>
      <c r="C23" s="215"/>
      <c r="D23" s="215"/>
      <c r="E23" s="215"/>
      <c r="F23" s="215"/>
      <c r="G23" s="215"/>
      <c r="H23" s="215"/>
      <c r="I23" s="215"/>
      <c r="J23" s="215"/>
      <c r="K23" s="215"/>
      <c r="L23" s="215"/>
      <c r="M23" s="211"/>
      <c r="N23" s="211"/>
      <c r="P23" s="216" t="s">
        <v>94</v>
      </c>
      <c r="Q23" s="216">
        <v>2.3</v>
      </c>
      <c r="R23" s="227"/>
      <c r="S23" s="91"/>
      <c r="T23" s="91"/>
      <c r="U23" s="91"/>
      <c r="V23" s="91"/>
    </row>
    <row r="24" spans="1:22" s="134" customFormat="1" ht="12.75" customHeight="1">
      <c r="A24" s="191"/>
      <c r="B24" s="191"/>
      <c r="C24" s="116"/>
      <c r="D24" s="116"/>
      <c r="E24" s="116"/>
      <c r="F24" s="116"/>
      <c r="G24" s="116"/>
      <c r="H24" s="116"/>
      <c r="I24" s="116"/>
      <c r="J24" s="116"/>
      <c r="K24" s="116"/>
      <c r="L24" s="116"/>
      <c r="M24" s="194"/>
      <c r="N24" s="194"/>
      <c r="P24" s="199"/>
      <c r="Q24" s="199"/>
      <c r="R24" s="199"/>
      <c r="S24" s="105"/>
      <c r="T24" s="105"/>
      <c r="U24" s="105"/>
      <c r="V24" s="105"/>
    </row>
    <row r="25" spans="2:14" ht="18.75">
      <c r="B25" s="161" t="s">
        <v>219</v>
      </c>
      <c r="C25" s="145"/>
      <c r="D25" s="162" t="s">
        <v>107</v>
      </c>
      <c r="E25" s="163">
        <v>128.1</v>
      </c>
      <c r="F25" s="148" t="s">
        <v>103</v>
      </c>
      <c r="G25" s="149"/>
      <c r="H25" s="149"/>
      <c r="I25" s="149"/>
      <c r="J25" s="149"/>
      <c r="K25" s="149"/>
      <c r="L25" s="149"/>
      <c r="M25" s="149"/>
      <c r="N25" s="149"/>
    </row>
    <row r="26" spans="2:6" ht="14.25">
      <c r="B26" s="164"/>
      <c r="C26" s="165"/>
      <c r="D26" s="148" t="s">
        <v>108</v>
      </c>
      <c r="E26" s="190">
        <v>192</v>
      </c>
      <c r="F26" s="148" t="s">
        <v>103</v>
      </c>
    </row>
    <row r="27" spans="2:24" ht="16.5">
      <c r="B27" s="167" t="s">
        <v>236</v>
      </c>
      <c r="C27" s="165"/>
      <c r="D27" s="148"/>
      <c r="E27" s="168">
        <f>E25/E26*100</f>
        <v>66.71875</v>
      </c>
      <c r="F27" s="169" t="s">
        <v>109</v>
      </c>
      <c r="P27" s="89"/>
      <c r="Q27" s="89"/>
      <c r="R27" s="89"/>
      <c r="S27" s="89"/>
      <c r="T27" s="89"/>
      <c r="U27" s="89"/>
      <c r="V27" s="89"/>
      <c r="W27" s="89"/>
      <c r="X27" s="129" t="s">
        <v>74</v>
      </c>
    </row>
    <row r="28" spans="2:24" ht="19.5">
      <c r="B28" s="171" t="s">
        <v>221</v>
      </c>
      <c r="C28" s="159"/>
      <c r="D28" s="172" t="s">
        <v>110</v>
      </c>
      <c r="E28" s="173">
        <f>ROUNDUP((E$19/4*E$14/E$17*1/E18),0)</f>
        <v>334</v>
      </c>
      <c r="F28" s="148" t="s">
        <v>70</v>
      </c>
      <c r="P28" s="89"/>
      <c r="Q28" s="89"/>
      <c r="R28" s="89"/>
      <c r="S28" s="89"/>
      <c r="T28" s="89"/>
      <c r="U28" s="89"/>
      <c r="V28" s="89"/>
      <c r="W28" s="89"/>
      <c r="X28" s="89">
        <v>337</v>
      </c>
    </row>
    <row r="29" spans="2:24" ht="15.75">
      <c r="B29" s="144" t="s">
        <v>111</v>
      </c>
      <c r="C29" s="159"/>
      <c r="D29" s="174" t="s">
        <v>112</v>
      </c>
      <c r="E29" s="151">
        <f>10*E$19</f>
        <v>160</v>
      </c>
      <c r="F29" s="169" t="s">
        <v>70</v>
      </c>
      <c r="P29" s="89"/>
      <c r="Q29" s="89"/>
      <c r="R29" s="89"/>
      <c r="S29" s="89"/>
      <c r="T29" s="89"/>
      <c r="U29" s="89"/>
      <c r="V29" s="89"/>
      <c r="W29" s="89"/>
      <c r="X29" s="89"/>
    </row>
    <row r="30" spans="2:24" ht="15.75">
      <c r="B30" s="144" t="s">
        <v>111</v>
      </c>
      <c r="C30" s="159"/>
      <c r="D30" s="174" t="s">
        <v>113</v>
      </c>
      <c r="E30" s="151">
        <f>0.3*E$20*E28</f>
        <v>100.2</v>
      </c>
      <c r="F30" s="169" t="s">
        <v>70</v>
      </c>
      <c r="P30" s="119" t="s">
        <v>163</v>
      </c>
      <c r="Q30" s="119" t="s">
        <v>130</v>
      </c>
      <c r="R30" s="119" t="s">
        <v>131</v>
      </c>
      <c r="S30" s="119" t="s">
        <v>132</v>
      </c>
      <c r="T30" s="119" t="s">
        <v>133</v>
      </c>
      <c r="U30" s="119" t="s">
        <v>134</v>
      </c>
      <c r="V30" s="119" t="s">
        <v>135</v>
      </c>
      <c r="W30" s="119" t="s">
        <v>79</v>
      </c>
      <c r="X30" s="119" t="s">
        <v>80</v>
      </c>
    </row>
    <row r="31" spans="2:24" ht="12.75">
      <c r="B31" s="144" t="s">
        <v>114</v>
      </c>
      <c r="C31" s="159"/>
      <c r="D31" s="148"/>
      <c r="E31" s="151">
        <f>E$20*E27*E$28/100</f>
        <v>222.840625</v>
      </c>
      <c r="F31" s="169" t="s">
        <v>70</v>
      </c>
      <c r="P31" s="123" t="s">
        <v>81</v>
      </c>
      <c r="Q31" s="123">
        <v>16</v>
      </c>
      <c r="R31" s="123">
        <v>24</v>
      </c>
      <c r="S31" s="123">
        <v>1.9</v>
      </c>
      <c r="T31" s="123">
        <v>9.1</v>
      </c>
      <c r="U31" s="123">
        <v>27400</v>
      </c>
      <c r="V31" s="123">
        <v>23400</v>
      </c>
      <c r="W31" s="123">
        <v>50</v>
      </c>
      <c r="X31" s="123">
        <f aca="true" t="shared" si="0" ref="X31:X38">$P$6/T31</f>
        <v>0</v>
      </c>
    </row>
    <row r="32" spans="2:24" ht="18.75">
      <c r="B32" s="175" t="s">
        <v>222</v>
      </c>
      <c r="C32" s="159"/>
      <c r="D32" s="196" t="s">
        <v>115</v>
      </c>
      <c r="E32" s="197">
        <f>ROUNDUP(MAX(E29:E31),0)</f>
        <v>223</v>
      </c>
      <c r="F32" s="169" t="s">
        <v>70</v>
      </c>
      <c r="P32" s="123" t="s">
        <v>83</v>
      </c>
      <c r="Q32" s="123">
        <v>20</v>
      </c>
      <c r="R32" s="123">
        <v>28</v>
      </c>
      <c r="S32" s="123">
        <v>2.2</v>
      </c>
      <c r="T32" s="123">
        <v>11.3</v>
      </c>
      <c r="U32" s="123">
        <v>28800</v>
      </c>
      <c r="V32" s="123">
        <v>24900</v>
      </c>
      <c r="W32" s="123">
        <v>38.4</v>
      </c>
      <c r="X32" s="123">
        <f t="shared" si="0"/>
        <v>0</v>
      </c>
    </row>
    <row r="33" spans="2:24" ht="15.75">
      <c r="B33" s="133" t="s">
        <v>116</v>
      </c>
      <c r="C33" s="159"/>
      <c r="D33" s="174" t="s">
        <v>117</v>
      </c>
      <c r="E33" s="151">
        <v>200</v>
      </c>
      <c r="F33" s="169" t="s">
        <v>70</v>
      </c>
      <c r="P33" s="123" t="s">
        <v>86</v>
      </c>
      <c r="Q33" s="123">
        <v>25</v>
      </c>
      <c r="R33" s="123">
        <v>33</v>
      </c>
      <c r="S33" s="123">
        <v>2.6</v>
      </c>
      <c r="T33" s="123">
        <v>14.2</v>
      </c>
      <c r="U33" s="123">
        <v>30500</v>
      </c>
      <c r="V33" s="123">
        <v>26700</v>
      </c>
      <c r="W33" s="123">
        <v>30.7</v>
      </c>
      <c r="X33" s="123">
        <f t="shared" si="0"/>
        <v>0</v>
      </c>
    </row>
    <row r="34" spans="2:24" ht="15.75">
      <c r="B34" s="144" t="s">
        <v>116</v>
      </c>
      <c r="C34" s="159"/>
      <c r="D34" s="174" t="s">
        <v>118</v>
      </c>
      <c r="E34" s="151">
        <f>E$19*15</f>
        <v>240</v>
      </c>
      <c r="F34" s="169" t="s">
        <v>70</v>
      </c>
      <c r="P34" s="123" t="s">
        <v>87</v>
      </c>
      <c r="Q34" s="123">
        <v>30</v>
      </c>
      <c r="R34" s="123">
        <v>38</v>
      </c>
      <c r="S34" s="123">
        <v>2.9</v>
      </c>
      <c r="T34" s="123">
        <v>17</v>
      </c>
      <c r="U34" s="123">
        <v>31900</v>
      </c>
      <c r="V34" s="123">
        <v>28300</v>
      </c>
      <c r="W34" s="123">
        <v>25.6</v>
      </c>
      <c r="X34" s="123">
        <f t="shared" si="0"/>
        <v>0</v>
      </c>
    </row>
    <row r="35" spans="2:24" ht="15.75">
      <c r="B35" s="144" t="s">
        <v>116</v>
      </c>
      <c r="C35" s="159"/>
      <c r="D35" s="174" t="s">
        <v>119</v>
      </c>
      <c r="E35" s="151">
        <f>0.3*E$20*E$21*E28</f>
        <v>150.29999999999998</v>
      </c>
      <c r="F35" s="169" t="s">
        <v>70</v>
      </c>
      <c r="G35" s="176"/>
      <c r="P35" s="123" t="s">
        <v>78</v>
      </c>
      <c r="Q35" s="123">
        <v>35</v>
      </c>
      <c r="R35" s="123">
        <v>43</v>
      </c>
      <c r="S35" s="123">
        <v>3.2</v>
      </c>
      <c r="T35" s="123">
        <v>19.8</v>
      </c>
      <c r="U35" s="123">
        <v>33300</v>
      </c>
      <c r="V35" s="123">
        <v>29900</v>
      </c>
      <c r="W35" s="123">
        <v>21.9</v>
      </c>
      <c r="X35" s="123">
        <f t="shared" si="0"/>
        <v>0</v>
      </c>
    </row>
    <row r="36" spans="2:24" ht="12.75">
      <c r="B36" s="144" t="s">
        <v>120</v>
      </c>
      <c r="C36" s="177"/>
      <c r="D36" s="148"/>
      <c r="E36" s="151">
        <f>E32*E$21</f>
        <v>334.5</v>
      </c>
      <c r="F36" s="148" t="s">
        <v>70</v>
      </c>
      <c r="P36" s="123" t="s">
        <v>90</v>
      </c>
      <c r="Q36" s="123">
        <v>40</v>
      </c>
      <c r="R36" s="123">
        <v>48</v>
      </c>
      <c r="S36" s="123">
        <v>3.5</v>
      </c>
      <c r="T36" s="123">
        <v>22.7</v>
      </c>
      <c r="U36" s="123">
        <v>34500</v>
      </c>
      <c r="V36" s="123">
        <v>31400</v>
      </c>
      <c r="W36" s="123">
        <v>19.2</v>
      </c>
      <c r="X36" s="123">
        <f t="shared" si="0"/>
        <v>0</v>
      </c>
    </row>
    <row r="37" spans="2:24" ht="15.75">
      <c r="B37" s="175" t="s">
        <v>223</v>
      </c>
      <c r="C37" s="177"/>
      <c r="D37" s="196" t="s">
        <v>121</v>
      </c>
      <c r="E37" s="197">
        <f>ROUNDUP(MAX(E33:E36),0)</f>
        <v>335</v>
      </c>
      <c r="F37" s="178" t="s">
        <v>70</v>
      </c>
      <c r="P37" s="123" t="s">
        <v>91</v>
      </c>
      <c r="Q37" s="123">
        <v>45</v>
      </c>
      <c r="R37" s="123">
        <v>53</v>
      </c>
      <c r="S37" s="123">
        <v>3.8</v>
      </c>
      <c r="T37" s="123">
        <v>25.5</v>
      </c>
      <c r="U37" s="123">
        <v>35700</v>
      </c>
      <c r="V37" s="123">
        <v>32800</v>
      </c>
      <c r="W37" s="123">
        <v>17.1</v>
      </c>
      <c r="X37" s="123">
        <f t="shared" si="0"/>
        <v>0</v>
      </c>
    </row>
    <row r="38" spans="2:24" ht="12.75">
      <c r="B38" s="159"/>
      <c r="C38" s="177"/>
      <c r="D38" s="179"/>
      <c r="E38" s="180"/>
      <c r="F38" s="178"/>
      <c r="P38" s="123" t="s">
        <v>94</v>
      </c>
      <c r="Q38" s="123">
        <v>50</v>
      </c>
      <c r="R38" s="123">
        <v>58</v>
      </c>
      <c r="S38" s="123">
        <v>4.1</v>
      </c>
      <c r="T38" s="123">
        <v>28.3</v>
      </c>
      <c r="U38" s="123">
        <v>36800</v>
      </c>
      <c r="V38" s="123">
        <v>34300</v>
      </c>
      <c r="W38" s="123">
        <v>15.3</v>
      </c>
      <c r="X38" s="123">
        <f t="shared" si="0"/>
        <v>0</v>
      </c>
    </row>
    <row r="39" spans="1:24" s="219" customFormat="1" ht="12.75">
      <c r="A39" s="217"/>
      <c r="B39" s="217"/>
      <c r="C39" s="218"/>
      <c r="D39" s="218"/>
      <c r="E39" s="218"/>
      <c r="F39" s="218"/>
      <c r="G39" s="218"/>
      <c r="H39" s="218"/>
      <c r="I39" s="218"/>
      <c r="J39" s="218"/>
      <c r="K39" s="218"/>
      <c r="L39" s="218"/>
      <c r="O39" s="220"/>
      <c r="P39" s="221"/>
      <c r="Q39" s="221"/>
      <c r="R39" s="221"/>
      <c r="S39" s="221"/>
      <c r="T39" s="221"/>
      <c r="U39" s="221"/>
      <c r="V39" s="221"/>
      <c r="W39" s="221"/>
      <c r="X39" s="221"/>
    </row>
    <row r="40" spans="2:24" ht="19.5" customHeight="1">
      <c r="B40" s="181"/>
      <c r="C40" s="145"/>
      <c r="D40" s="182"/>
      <c r="E40" s="183"/>
      <c r="F40" s="148"/>
      <c r="O40" s="148"/>
      <c r="P40" s="129"/>
      <c r="Q40" s="89"/>
      <c r="R40" s="89"/>
      <c r="S40" s="89"/>
      <c r="T40" s="89"/>
      <c r="U40" s="89"/>
      <c r="V40" s="89"/>
      <c r="W40" s="89"/>
      <c r="X40" s="89"/>
    </row>
    <row r="41" spans="2:24" ht="15.75">
      <c r="B41" s="184"/>
      <c r="C41" s="165"/>
      <c r="D41" s="154"/>
      <c r="E41" s="151"/>
      <c r="F41" s="148"/>
      <c r="O41" s="148"/>
      <c r="P41" s="129"/>
      <c r="Q41" s="89"/>
      <c r="R41" s="89"/>
      <c r="S41" s="89"/>
      <c r="T41" s="89"/>
      <c r="U41" s="89"/>
      <c r="V41" s="89"/>
      <c r="W41" s="89"/>
      <c r="X41" s="89"/>
    </row>
    <row r="42" spans="3:15" ht="12.75">
      <c r="C42" s="165"/>
      <c r="D42" s="148"/>
      <c r="E42" s="185"/>
      <c r="F42" s="169"/>
      <c r="O42" s="148"/>
    </row>
    <row r="43" spans="2:15" ht="15">
      <c r="B43" s="175"/>
      <c r="C43" s="159"/>
      <c r="D43" s="222"/>
      <c r="E43" s="223"/>
      <c r="F43" s="148"/>
      <c r="O43" s="148"/>
    </row>
    <row r="44" spans="2:15" ht="15.75">
      <c r="B44" s="144"/>
      <c r="C44" s="159"/>
      <c r="D44" s="174"/>
      <c r="E44" s="151"/>
      <c r="F44" s="169"/>
      <c r="O44" s="148"/>
    </row>
    <row r="45" spans="2:15" ht="15.75">
      <c r="B45" s="144"/>
      <c r="C45" s="159"/>
      <c r="D45" s="174"/>
      <c r="E45" s="151"/>
      <c r="F45" s="169"/>
      <c r="O45" s="148"/>
    </row>
    <row r="46" spans="2:15" ht="12.75">
      <c r="B46" s="144"/>
      <c r="C46" s="159"/>
      <c r="D46" s="148"/>
      <c r="E46" s="151"/>
      <c r="F46" s="169"/>
      <c r="O46" s="148"/>
    </row>
    <row r="47" spans="2:15" ht="18">
      <c r="B47" s="175"/>
      <c r="C47" s="159"/>
      <c r="D47" s="224"/>
      <c r="E47" s="225"/>
      <c r="F47" s="169"/>
      <c r="J47" s="187"/>
      <c r="O47" s="148"/>
    </row>
    <row r="48" spans="3:15" ht="12.75">
      <c r="C48" s="159"/>
      <c r="D48" s="148"/>
      <c r="E48" s="151"/>
      <c r="F48" s="169"/>
      <c r="O48" s="148"/>
    </row>
    <row r="49" spans="2:15" ht="12.75">
      <c r="B49" s="144"/>
      <c r="C49" s="159"/>
      <c r="D49" s="148"/>
      <c r="E49" s="151"/>
      <c r="F49" s="169"/>
      <c r="O49" s="148"/>
    </row>
    <row r="50" spans="2:15" ht="12.75">
      <c r="B50" s="144"/>
      <c r="C50" s="159"/>
      <c r="D50" s="148"/>
      <c r="E50" s="151"/>
      <c r="F50" s="169"/>
      <c r="O50" s="148"/>
    </row>
    <row r="51" spans="2:15" ht="12.75">
      <c r="B51" s="144"/>
      <c r="C51" s="177"/>
      <c r="D51" s="148"/>
      <c r="E51" s="151"/>
      <c r="F51" s="148"/>
      <c r="O51" s="148"/>
    </row>
    <row r="52" spans="2:15" ht="15.75">
      <c r="B52" s="175"/>
      <c r="C52" s="177"/>
      <c r="D52" s="224"/>
      <c r="E52" s="225"/>
      <c r="F52" s="178"/>
      <c r="O52" s="148"/>
    </row>
    <row r="53" spans="2:15" ht="12.75">
      <c r="B53" s="159"/>
      <c r="C53" s="177"/>
      <c r="D53" s="148"/>
      <c r="E53" s="183"/>
      <c r="F53" s="148"/>
      <c r="O53" s="148"/>
    </row>
    <row r="54" spans="2:15" ht="12.75">
      <c r="B54" s="159"/>
      <c r="C54" s="177"/>
      <c r="D54" s="148"/>
      <c r="E54" s="183"/>
      <c r="F54" s="148"/>
      <c r="O54" s="148"/>
    </row>
    <row r="55" spans="2:15" ht="12.75">
      <c r="B55" s="159"/>
      <c r="C55" s="177"/>
      <c r="D55" s="148"/>
      <c r="E55" s="183"/>
      <c r="F55" s="148"/>
      <c r="O55" s="148"/>
    </row>
  </sheetData>
  <sheetProtection password="D49F" sheet="1" objects="1" scenarios="1" selectLockedCells="1"/>
  <mergeCells count="10">
    <mergeCell ref="C7:F7"/>
    <mergeCell ref="B11:F11"/>
    <mergeCell ref="B14:D14"/>
    <mergeCell ref="A2:S2"/>
    <mergeCell ref="C5:F5"/>
    <mergeCell ref="J5:L5"/>
    <mergeCell ref="Q5:R5"/>
    <mergeCell ref="C6:F6"/>
    <mergeCell ref="Q6:R6"/>
    <mergeCell ref="H7:L7"/>
  </mergeCells>
  <dataValidations count="3">
    <dataValidation type="list" allowBlank="1" showInputMessage="1" showErrorMessage="1" sqref="E16">
      <formula1>$T$16:$T$17</formula1>
    </dataValidation>
    <dataValidation type="list" allowBlank="1" showInputMessage="1" showErrorMessage="1" sqref="E19">
      <formula1>$Q$11:$V$11</formula1>
    </dataValidation>
    <dataValidation type="list" allowBlank="1" showInputMessage="1" showErrorMessage="1" sqref="E15">
      <formula1>$P$31:$P$38</formula1>
    </dataValidation>
  </dataValidations>
  <printOptions/>
  <pageMargins left="0.7874015748031497" right="0.7874015748031497" top="0.9448818897637796" bottom="0.7874015748031497" header="0.5118110236220472" footer="0.5118110236220472"/>
  <pageSetup fitToHeight="1" fitToWidth="1" horizontalDpi="600" verticalDpi="600" orientation="portrait" paperSize="9" scale="63" r:id="rId4"/>
  <headerFooter>
    <oddHeader>&amp;R&amp;K000000&amp;G</oddHeader>
    <oddFooter>&amp;L&amp;8&amp;F&amp;C
&amp;R&amp;8Bemessungshilfe Schöck ComBAR® V 2.0</oddFooter>
  </headerFooter>
  <colBreaks count="1" manualBreakCount="1">
    <brk id="12" max="16383" man="1"/>
  </colBreaks>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Layout" showRuler="0" zoomScale="90" zoomScalePageLayoutView="90" workbookViewId="0" topLeftCell="A1">
      <selection activeCell="C5" sqref="C5:F5"/>
    </sheetView>
  </sheetViews>
  <sheetFormatPr defaultColWidth="11.421875" defaultRowHeight="12.75"/>
  <cols>
    <col min="1" max="1" width="3.421875" style="89" customWidth="1"/>
    <col min="2" max="2" width="14.8515625" style="89" customWidth="1"/>
    <col min="3" max="3" width="15.421875" style="89" customWidth="1"/>
    <col min="4" max="4" width="10.8515625" style="89" customWidth="1"/>
    <col min="5" max="5" width="14.421875" style="89" customWidth="1"/>
    <col min="6" max="8" width="10.8515625" style="89" customWidth="1"/>
    <col min="9" max="9" width="14.7109375" style="89" customWidth="1"/>
    <col min="10" max="10" width="10.8515625" style="89" customWidth="1"/>
    <col min="11" max="11" width="10.8515625" style="91" customWidth="1"/>
    <col min="12" max="12" width="5.7109375" style="89" customWidth="1"/>
    <col min="13" max="28" width="13.421875" style="89" customWidth="1"/>
    <col min="29" max="256" width="11.421875" style="89" customWidth="1"/>
    <col min="257" max="257" width="3.421875" style="89" customWidth="1"/>
    <col min="258" max="258" width="14.8515625" style="89" customWidth="1"/>
    <col min="259" max="259" width="15.421875" style="89" customWidth="1"/>
    <col min="260" max="260" width="10.8515625" style="89" customWidth="1"/>
    <col min="261" max="261" width="14.421875" style="89" customWidth="1"/>
    <col min="262" max="264" width="10.8515625" style="89" customWidth="1"/>
    <col min="265" max="265" width="14.7109375" style="89" customWidth="1"/>
    <col min="266" max="267" width="10.8515625" style="89" customWidth="1"/>
    <col min="268" max="268" width="5.7109375" style="89" customWidth="1"/>
    <col min="269" max="284" width="13.421875" style="89" customWidth="1"/>
    <col min="285" max="512" width="11.421875" style="89" customWidth="1"/>
    <col min="513" max="513" width="3.421875" style="89" customWidth="1"/>
    <col min="514" max="514" width="14.8515625" style="89" customWidth="1"/>
    <col min="515" max="515" width="15.421875" style="89" customWidth="1"/>
    <col min="516" max="516" width="10.8515625" style="89" customWidth="1"/>
    <col min="517" max="517" width="14.421875" style="89" customWidth="1"/>
    <col min="518" max="520" width="10.8515625" style="89" customWidth="1"/>
    <col min="521" max="521" width="14.7109375" style="89" customWidth="1"/>
    <col min="522" max="523" width="10.8515625" style="89" customWidth="1"/>
    <col min="524" max="524" width="5.7109375" style="89" customWidth="1"/>
    <col min="525" max="540" width="13.421875" style="89" customWidth="1"/>
    <col min="541" max="768" width="11.421875" style="89" customWidth="1"/>
    <col min="769" max="769" width="3.421875" style="89" customWidth="1"/>
    <col min="770" max="770" width="14.8515625" style="89" customWidth="1"/>
    <col min="771" max="771" width="15.421875" style="89" customWidth="1"/>
    <col min="772" max="772" width="10.8515625" style="89" customWidth="1"/>
    <col min="773" max="773" width="14.421875" style="89" customWidth="1"/>
    <col min="774" max="776" width="10.8515625" style="89" customWidth="1"/>
    <col min="777" max="777" width="14.7109375" style="89" customWidth="1"/>
    <col min="778" max="779" width="10.8515625" style="89" customWidth="1"/>
    <col min="780" max="780" width="5.7109375" style="89" customWidth="1"/>
    <col min="781" max="796" width="13.421875" style="89" customWidth="1"/>
    <col min="797" max="1024" width="11.421875" style="89" customWidth="1"/>
    <col min="1025" max="1025" width="3.421875" style="89" customWidth="1"/>
    <col min="1026" max="1026" width="14.8515625" style="89" customWidth="1"/>
    <col min="1027" max="1027" width="15.421875" style="89" customWidth="1"/>
    <col min="1028" max="1028" width="10.8515625" style="89" customWidth="1"/>
    <col min="1029" max="1029" width="14.421875" style="89" customWidth="1"/>
    <col min="1030" max="1032" width="10.8515625" style="89" customWidth="1"/>
    <col min="1033" max="1033" width="14.7109375" style="89" customWidth="1"/>
    <col min="1034" max="1035" width="10.8515625" style="89" customWidth="1"/>
    <col min="1036" max="1036" width="5.7109375" style="89" customWidth="1"/>
    <col min="1037" max="1052" width="13.421875" style="89" customWidth="1"/>
    <col min="1053" max="1280" width="11.421875" style="89" customWidth="1"/>
    <col min="1281" max="1281" width="3.421875" style="89" customWidth="1"/>
    <col min="1282" max="1282" width="14.8515625" style="89" customWidth="1"/>
    <col min="1283" max="1283" width="15.421875" style="89" customWidth="1"/>
    <col min="1284" max="1284" width="10.8515625" style="89" customWidth="1"/>
    <col min="1285" max="1285" width="14.421875" style="89" customWidth="1"/>
    <col min="1286" max="1288" width="10.8515625" style="89" customWidth="1"/>
    <col min="1289" max="1289" width="14.7109375" style="89" customWidth="1"/>
    <col min="1290" max="1291" width="10.8515625" style="89" customWidth="1"/>
    <col min="1292" max="1292" width="5.7109375" style="89" customWidth="1"/>
    <col min="1293" max="1308" width="13.421875" style="89" customWidth="1"/>
    <col min="1309" max="1536" width="11.421875" style="89" customWidth="1"/>
    <col min="1537" max="1537" width="3.421875" style="89" customWidth="1"/>
    <col min="1538" max="1538" width="14.8515625" style="89" customWidth="1"/>
    <col min="1539" max="1539" width="15.421875" style="89" customWidth="1"/>
    <col min="1540" max="1540" width="10.8515625" style="89" customWidth="1"/>
    <col min="1541" max="1541" width="14.421875" style="89" customWidth="1"/>
    <col min="1542" max="1544" width="10.8515625" style="89" customWidth="1"/>
    <col min="1545" max="1545" width="14.7109375" style="89" customWidth="1"/>
    <col min="1546" max="1547" width="10.8515625" style="89" customWidth="1"/>
    <col min="1548" max="1548" width="5.7109375" style="89" customWidth="1"/>
    <col min="1549" max="1564" width="13.421875" style="89" customWidth="1"/>
    <col min="1565" max="1792" width="11.421875" style="89" customWidth="1"/>
    <col min="1793" max="1793" width="3.421875" style="89" customWidth="1"/>
    <col min="1794" max="1794" width="14.8515625" style="89" customWidth="1"/>
    <col min="1795" max="1795" width="15.421875" style="89" customWidth="1"/>
    <col min="1796" max="1796" width="10.8515625" style="89" customWidth="1"/>
    <col min="1797" max="1797" width="14.421875" style="89" customWidth="1"/>
    <col min="1798" max="1800" width="10.8515625" style="89" customWidth="1"/>
    <col min="1801" max="1801" width="14.7109375" style="89" customWidth="1"/>
    <col min="1802" max="1803" width="10.8515625" style="89" customWidth="1"/>
    <col min="1804" max="1804" width="5.7109375" style="89" customWidth="1"/>
    <col min="1805" max="1820" width="13.421875" style="89" customWidth="1"/>
    <col min="1821" max="2048" width="11.421875" style="89" customWidth="1"/>
    <col min="2049" max="2049" width="3.421875" style="89" customWidth="1"/>
    <col min="2050" max="2050" width="14.8515625" style="89" customWidth="1"/>
    <col min="2051" max="2051" width="15.421875" style="89" customWidth="1"/>
    <col min="2052" max="2052" width="10.8515625" style="89" customWidth="1"/>
    <col min="2053" max="2053" width="14.421875" style="89" customWidth="1"/>
    <col min="2054" max="2056" width="10.8515625" style="89" customWidth="1"/>
    <col min="2057" max="2057" width="14.7109375" style="89" customWidth="1"/>
    <col min="2058" max="2059" width="10.8515625" style="89" customWidth="1"/>
    <col min="2060" max="2060" width="5.7109375" style="89" customWidth="1"/>
    <col min="2061" max="2076" width="13.421875" style="89" customWidth="1"/>
    <col min="2077" max="2304" width="11.421875" style="89" customWidth="1"/>
    <col min="2305" max="2305" width="3.421875" style="89" customWidth="1"/>
    <col min="2306" max="2306" width="14.8515625" style="89" customWidth="1"/>
    <col min="2307" max="2307" width="15.421875" style="89" customWidth="1"/>
    <col min="2308" max="2308" width="10.8515625" style="89" customWidth="1"/>
    <col min="2309" max="2309" width="14.421875" style="89" customWidth="1"/>
    <col min="2310" max="2312" width="10.8515625" style="89" customWidth="1"/>
    <col min="2313" max="2313" width="14.7109375" style="89" customWidth="1"/>
    <col min="2314" max="2315" width="10.8515625" style="89" customWidth="1"/>
    <col min="2316" max="2316" width="5.7109375" style="89" customWidth="1"/>
    <col min="2317" max="2332" width="13.421875" style="89" customWidth="1"/>
    <col min="2333" max="2560" width="11.421875" style="89" customWidth="1"/>
    <col min="2561" max="2561" width="3.421875" style="89" customWidth="1"/>
    <col min="2562" max="2562" width="14.8515625" style="89" customWidth="1"/>
    <col min="2563" max="2563" width="15.421875" style="89" customWidth="1"/>
    <col min="2564" max="2564" width="10.8515625" style="89" customWidth="1"/>
    <col min="2565" max="2565" width="14.421875" style="89" customWidth="1"/>
    <col min="2566" max="2568" width="10.8515625" style="89" customWidth="1"/>
    <col min="2569" max="2569" width="14.7109375" style="89" customWidth="1"/>
    <col min="2570" max="2571" width="10.8515625" style="89" customWidth="1"/>
    <col min="2572" max="2572" width="5.7109375" style="89" customWidth="1"/>
    <col min="2573" max="2588" width="13.421875" style="89" customWidth="1"/>
    <col min="2589" max="2816" width="11.421875" style="89" customWidth="1"/>
    <col min="2817" max="2817" width="3.421875" style="89" customWidth="1"/>
    <col min="2818" max="2818" width="14.8515625" style="89" customWidth="1"/>
    <col min="2819" max="2819" width="15.421875" style="89" customWidth="1"/>
    <col min="2820" max="2820" width="10.8515625" style="89" customWidth="1"/>
    <col min="2821" max="2821" width="14.421875" style="89" customWidth="1"/>
    <col min="2822" max="2824" width="10.8515625" style="89" customWidth="1"/>
    <col min="2825" max="2825" width="14.7109375" style="89" customWidth="1"/>
    <col min="2826" max="2827" width="10.8515625" style="89" customWidth="1"/>
    <col min="2828" max="2828" width="5.7109375" style="89" customWidth="1"/>
    <col min="2829" max="2844" width="13.421875" style="89" customWidth="1"/>
    <col min="2845" max="3072" width="11.421875" style="89" customWidth="1"/>
    <col min="3073" max="3073" width="3.421875" style="89" customWidth="1"/>
    <col min="3074" max="3074" width="14.8515625" style="89" customWidth="1"/>
    <col min="3075" max="3075" width="15.421875" style="89" customWidth="1"/>
    <col min="3076" max="3076" width="10.8515625" style="89" customWidth="1"/>
    <col min="3077" max="3077" width="14.421875" style="89" customWidth="1"/>
    <col min="3078" max="3080" width="10.8515625" style="89" customWidth="1"/>
    <col min="3081" max="3081" width="14.7109375" style="89" customWidth="1"/>
    <col min="3082" max="3083" width="10.8515625" style="89" customWidth="1"/>
    <col min="3084" max="3084" width="5.7109375" style="89" customWidth="1"/>
    <col min="3085" max="3100" width="13.421875" style="89" customWidth="1"/>
    <col min="3101" max="3328" width="11.421875" style="89" customWidth="1"/>
    <col min="3329" max="3329" width="3.421875" style="89" customWidth="1"/>
    <col min="3330" max="3330" width="14.8515625" style="89" customWidth="1"/>
    <col min="3331" max="3331" width="15.421875" style="89" customWidth="1"/>
    <col min="3332" max="3332" width="10.8515625" style="89" customWidth="1"/>
    <col min="3333" max="3333" width="14.421875" style="89" customWidth="1"/>
    <col min="3334" max="3336" width="10.8515625" style="89" customWidth="1"/>
    <col min="3337" max="3337" width="14.7109375" style="89" customWidth="1"/>
    <col min="3338" max="3339" width="10.8515625" style="89" customWidth="1"/>
    <col min="3340" max="3340" width="5.7109375" style="89" customWidth="1"/>
    <col min="3341" max="3356" width="13.421875" style="89" customWidth="1"/>
    <col min="3357" max="3584" width="11.421875" style="89" customWidth="1"/>
    <col min="3585" max="3585" width="3.421875" style="89" customWidth="1"/>
    <col min="3586" max="3586" width="14.8515625" style="89" customWidth="1"/>
    <col min="3587" max="3587" width="15.421875" style="89" customWidth="1"/>
    <col min="3588" max="3588" width="10.8515625" style="89" customWidth="1"/>
    <col min="3589" max="3589" width="14.421875" style="89" customWidth="1"/>
    <col min="3590" max="3592" width="10.8515625" style="89" customWidth="1"/>
    <col min="3593" max="3593" width="14.7109375" style="89" customWidth="1"/>
    <col min="3594" max="3595" width="10.8515625" style="89" customWidth="1"/>
    <col min="3596" max="3596" width="5.7109375" style="89" customWidth="1"/>
    <col min="3597" max="3612" width="13.421875" style="89" customWidth="1"/>
    <col min="3613" max="3840" width="11.421875" style="89" customWidth="1"/>
    <col min="3841" max="3841" width="3.421875" style="89" customWidth="1"/>
    <col min="3842" max="3842" width="14.8515625" style="89" customWidth="1"/>
    <col min="3843" max="3843" width="15.421875" style="89" customWidth="1"/>
    <col min="3844" max="3844" width="10.8515625" style="89" customWidth="1"/>
    <col min="3845" max="3845" width="14.421875" style="89" customWidth="1"/>
    <col min="3846" max="3848" width="10.8515625" style="89" customWidth="1"/>
    <col min="3849" max="3849" width="14.7109375" style="89" customWidth="1"/>
    <col min="3850" max="3851" width="10.8515625" style="89" customWidth="1"/>
    <col min="3852" max="3852" width="5.7109375" style="89" customWidth="1"/>
    <col min="3853" max="3868" width="13.421875" style="89" customWidth="1"/>
    <col min="3869" max="4096" width="11.421875" style="89" customWidth="1"/>
    <col min="4097" max="4097" width="3.421875" style="89" customWidth="1"/>
    <col min="4098" max="4098" width="14.8515625" style="89" customWidth="1"/>
    <col min="4099" max="4099" width="15.421875" style="89" customWidth="1"/>
    <col min="4100" max="4100" width="10.8515625" style="89" customWidth="1"/>
    <col min="4101" max="4101" width="14.421875" style="89" customWidth="1"/>
    <col min="4102" max="4104" width="10.8515625" style="89" customWidth="1"/>
    <col min="4105" max="4105" width="14.7109375" style="89" customWidth="1"/>
    <col min="4106" max="4107" width="10.8515625" style="89" customWidth="1"/>
    <col min="4108" max="4108" width="5.7109375" style="89" customWidth="1"/>
    <col min="4109" max="4124" width="13.421875" style="89" customWidth="1"/>
    <col min="4125" max="4352" width="11.421875" style="89" customWidth="1"/>
    <col min="4353" max="4353" width="3.421875" style="89" customWidth="1"/>
    <col min="4354" max="4354" width="14.8515625" style="89" customWidth="1"/>
    <col min="4355" max="4355" width="15.421875" style="89" customWidth="1"/>
    <col min="4356" max="4356" width="10.8515625" style="89" customWidth="1"/>
    <col min="4357" max="4357" width="14.421875" style="89" customWidth="1"/>
    <col min="4358" max="4360" width="10.8515625" style="89" customWidth="1"/>
    <col min="4361" max="4361" width="14.7109375" style="89" customWidth="1"/>
    <col min="4362" max="4363" width="10.8515625" style="89" customWidth="1"/>
    <col min="4364" max="4364" width="5.7109375" style="89" customWidth="1"/>
    <col min="4365" max="4380" width="13.421875" style="89" customWidth="1"/>
    <col min="4381" max="4608" width="11.421875" style="89" customWidth="1"/>
    <col min="4609" max="4609" width="3.421875" style="89" customWidth="1"/>
    <col min="4610" max="4610" width="14.8515625" style="89" customWidth="1"/>
    <col min="4611" max="4611" width="15.421875" style="89" customWidth="1"/>
    <col min="4612" max="4612" width="10.8515625" style="89" customWidth="1"/>
    <col min="4613" max="4613" width="14.421875" style="89" customWidth="1"/>
    <col min="4614" max="4616" width="10.8515625" style="89" customWidth="1"/>
    <col min="4617" max="4617" width="14.7109375" style="89" customWidth="1"/>
    <col min="4618" max="4619" width="10.8515625" style="89" customWidth="1"/>
    <col min="4620" max="4620" width="5.7109375" style="89" customWidth="1"/>
    <col min="4621" max="4636" width="13.421875" style="89" customWidth="1"/>
    <col min="4637" max="4864" width="11.421875" style="89" customWidth="1"/>
    <col min="4865" max="4865" width="3.421875" style="89" customWidth="1"/>
    <col min="4866" max="4866" width="14.8515625" style="89" customWidth="1"/>
    <col min="4867" max="4867" width="15.421875" style="89" customWidth="1"/>
    <col min="4868" max="4868" width="10.8515625" style="89" customWidth="1"/>
    <col min="4869" max="4869" width="14.421875" style="89" customWidth="1"/>
    <col min="4870" max="4872" width="10.8515625" style="89" customWidth="1"/>
    <col min="4873" max="4873" width="14.7109375" style="89" customWidth="1"/>
    <col min="4874" max="4875" width="10.8515625" style="89" customWidth="1"/>
    <col min="4876" max="4876" width="5.7109375" style="89" customWidth="1"/>
    <col min="4877" max="4892" width="13.421875" style="89" customWidth="1"/>
    <col min="4893" max="5120" width="11.421875" style="89" customWidth="1"/>
    <col min="5121" max="5121" width="3.421875" style="89" customWidth="1"/>
    <col min="5122" max="5122" width="14.8515625" style="89" customWidth="1"/>
    <col min="5123" max="5123" width="15.421875" style="89" customWidth="1"/>
    <col min="5124" max="5124" width="10.8515625" style="89" customWidth="1"/>
    <col min="5125" max="5125" width="14.421875" style="89" customWidth="1"/>
    <col min="5126" max="5128" width="10.8515625" style="89" customWidth="1"/>
    <col min="5129" max="5129" width="14.7109375" style="89" customWidth="1"/>
    <col min="5130" max="5131" width="10.8515625" style="89" customWidth="1"/>
    <col min="5132" max="5132" width="5.7109375" style="89" customWidth="1"/>
    <col min="5133" max="5148" width="13.421875" style="89" customWidth="1"/>
    <col min="5149" max="5376" width="11.421875" style="89" customWidth="1"/>
    <col min="5377" max="5377" width="3.421875" style="89" customWidth="1"/>
    <col min="5378" max="5378" width="14.8515625" style="89" customWidth="1"/>
    <col min="5379" max="5379" width="15.421875" style="89" customWidth="1"/>
    <col min="5380" max="5380" width="10.8515625" style="89" customWidth="1"/>
    <col min="5381" max="5381" width="14.421875" style="89" customWidth="1"/>
    <col min="5382" max="5384" width="10.8515625" style="89" customWidth="1"/>
    <col min="5385" max="5385" width="14.7109375" style="89" customWidth="1"/>
    <col min="5386" max="5387" width="10.8515625" style="89" customWidth="1"/>
    <col min="5388" max="5388" width="5.7109375" style="89" customWidth="1"/>
    <col min="5389" max="5404" width="13.421875" style="89" customWidth="1"/>
    <col min="5405" max="5632" width="11.421875" style="89" customWidth="1"/>
    <col min="5633" max="5633" width="3.421875" style="89" customWidth="1"/>
    <col min="5634" max="5634" width="14.8515625" style="89" customWidth="1"/>
    <col min="5635" max="5635" width="15.421875" style="89" customWidth="1"/>
    <col min="5636" max="5636" width="10.8515625" style="89" customWidth="1"/>
    <col min="5637" max="5637" width="14.421875" style="89" customWidth="1"/>
    <col min="5638" max="5640" width="10.8515625" style="89" customWidth="1"/>
    <col min="5641" max="5641" width="14.7109375" style="89" customWidth="1"/>
    <col min="5642" max="5643" width="10.8515625" style="89" customWidth="1"/>
    <col min="5644" max="5644" width="5.7109375" style="89" customWidth="1"/>
    <col min="5645" max="5660" width="13.421875" style="89" customWidth="1"/>
    <col min="5661" max="5888" width="11.421875" style="89" customWidth="1"/>
    <col min="5889" max="5889" width="3.421875" style="89" customWidth="1"/>
    <col min="5890" max="5890" width="14.8515625" style="89" customWidth="1"/>
    <col min="5891" max="5891" width="15.421875" style="89" customWidth="1"/>
    <col min="5892" max="5892" width="10.8515625" style="89" customWidth="1"/>
    <col min="5893" max="5893" width="14.421875" style="89" customWidth="1"/>
    <col min="5894" max="5896" width="10.8515625" style="89" customWidth="1"/>
    <col min="5897" max="5897" width="14.7109375" style="89" customWidth="1"/>
    <col min="5898" max="5899" width="10.8515625" style="89" customWidth="1"/>
    <col min="5900" max="5900" width="5.7109375" style="89" customWidth="1"/>
    <col min="5901" max="5916" width="13.421875" style="89" customWidth="1"/>
    <col min="5917" max="6144" width="11.421875" style="89" customWidth="1"/>
    <col min="6145" max="6145" width="3.421875" style="89" customWidth="1"/>
    <col min="6146" max="6146" width="14.8515625" style="89" customWidth="1"/>
    <col min="6147" max="6147" width="15.421875" style="89" customWidth="1"/>
    <col min="6148" max="6148" width="10.8515625" style="89" customWidth="1"/>
    <col min="6149" max="6149" width="14.421875" style="89" customWidth="1"/>
    <col min="6150" max="6152" width="10.8515625" style="89" customWidth="1"/>
    <col min="6153" max="6153" width="14.7109375" style="89" customWidth="1"/>
    <col min="6154" max="6155" width="10.8515625" style="89" customWidth="1"/>
    <col min="6156" max="6156" width="5.7109375" style="89" customWidth="1"/>
    <col min="6157" max="6172" width="13.421875" style="89" customWidth="1"/>
    <col min="6173" max="6400" width="11.421875" style="89" customWidth="1"/>
    <col min="6401" max="6401" width="3.421875" style="89" customWidth="1"/>
    <col min="6402" max="6402" width="14.8515625" style="89" customWidth="1"/>
    <col min="6403" max="6403" width="15.421875" style="89" customWidth="1"/>
    <col min="6404" max="6404" width="10.8515625" style="89" customWidth="1"/>
    <col min="6405" max="6405" width="14.421875" style="89" customWidth="1"/>
    <col min="6406" max="6408" width="10.8515625" style="89" customWidth="1"/>
    <col min="6409" max="6409" width="14.7109375" style="89" customWidth="1"/>
    <col min="6410" max="6411" width="10.8515625" style="89" customWidth="1"/>
    <col min="6412" max="6412" width="5.7109375" style="89" customWidth="1"/>
    <col min="6413" max="6428" width="13.421875" style="89" customWidth="1"/>
    <col min="6429" max="6656" width="11.421875" style="89" customWidth="1"/>
    <col min="6657" max="6657" width="3.421875" style="89" customWidth="1"/>
    <col min="6658" max="6658" width="14.8515625" style="89" customWidth="1"/>
    <col min="6659" max="6659" width="15.421875" style="89" customWidth="1"/>
    <col min="6660" max="6660" width="10.8515625" style="89" customWidth="1"/>
    <col min="6661" max="6661" width="14.421875" style="89" customWidth="1"/>
    <col min="6662" max="6664" width="10.8515625" style="89" customWidth="1"/>
    <col min="6665" max="6665" width="14.7109375" style="89" customWidth="1"/>
    <col min="6666" max="6667" width="10.8515625" style="89" customWidth="1"/>
    <col min="6668" max="6668" width="5.7109375" style="89" customWidth="1"/>
    <col min="6669" max="6684" width="13.421875" style="89" customWidth="1"/>
    <col min="6685" max="6912" width="11.421875" style="89" customWidth="1"/>
    <col min="6913" max="6913" width="3.421875" style="89" customWidth="1"/>
    <col min="6914" max="6914" width="14.8515625" style="89" customWidth="1"/>
    <col min="6915" max="6915" width="15.421875" style="89" customWidth="1"/>
    <col min="6916" max="6916" width="10.8515625" style="89" customWidth="1"/>
    <col min="6917" max="6917" width="14.421875" style="89" customWidth="1"/>
    <col min="6918" max="6920" width="10.8515625" style="89" customWidth="1"/>
    <col min="6921" max="6921" width="14.7109375" style="89" customWidth="1"/>
    <col min="6922" max="6923" width="10.8515625" style="89" customWidth="1"/>
    <col min="6924" max="6924" width="5.7109375" style="89" customWidth="1"/>
    <col min="6925" max="6940" width="13.421875" style="89" customWidth="1"/>
    <col min="6941" max="7168" width="11.421875" style="89" customWidth="1"/>
    <col min="7169" max="7169" width="3.421875" style="89" customWidth="1"/>
    <col min="7170" max="7170" width="14.8515625" style="89" customWidth="1"/>
    <col min="7171" max="7171" width="15.421875" style="89" customWidth="1"/>
    <col min="7172" max="7172" width="10.8515625" style="89" customWidth="1"/>
    <col min="7173" max="7173" width="14.421875" style="89" customWidth="1"/>
    <col min="7174" max="7176" width="10.8515625" style="89" customWidth="1"/>
    <col min="7177" max="7177" width="14.7109375" style="89" customWidth="1"/>
    <col min="7178" max="7179" width="10.8515625" style="89" customWidth="1"/>
    <col min="7180" max="7180" width="5.7109375" style="89" customWidth="1"/>
    <col min="7181" max="7196" width="13.421875" style="89" customWidth="1"/>
    <col min="7197" max="7424" width="11.421875" style="89" customWidth="1"/>
    <col min="7425" max="7425" width="3.421875" style="89" customWidth="1"/>
    <col min="7426" max="7426" width="14.8515625" style="89" customWidth="1"/>
    <col min="7427" max="7427" width="15.421875" style="89" customWidth="1"/>
    <col min="7428" max="7428" width="10.8515625" style="89" customWidth="1"/>
    <col min="7429" max="7429" width="14.421875" style="89" customWidth="1"/>
    <col min="7430" max="7432" width="10.8515625" style="89" customWidth="1"/>
    <col min="7433" max="7433" width="14.7109375" style="89" customWidth="1"/>
    <col min="7434" max="7435" width="10.8515625" style="89" customWidth="1"/>
    <col min="7436" max="7436" width="5.7109375" style="89" customWidth="1"/>
    <col min="7437" max="7452" width="13.421875" style="89" customWidth="1"/>
    <col min="7453" max="7680" width="11.421875" style="89" customWidth="1"/>
    <col min="7681" max="7681" width="3.421875" style="89" customWidth="1"/>
    <col min="7682" max="7682" width="14.8515625" style="89" customWidth="1"/>
    <col min="7683" max="7683" width="15.421875" style="89" customWidth="1"/>
    <col min="7684" max="7684" width="10.8515625" style="89" customWidth="1"/>
    <col min="7685" max="7685" width="14.421875" style="89" customWidth="1"/>
    <col min="7686" max="7688" width="10.8515625" style="89" customWidth="1"/>
    <col min="7689" max="7689" width="14.7109375" style="89" customWidth="1"/>
    <col min="7690" max="7691" width="10.8515625" style="89" customWidth="1"/>
    <col min="7692" max="7692" width="5.7109375" style="89" customWidth="1"/>
    <col min="7693" max="7708" width="13.421875" style="89" customWidth="1"/>
    <col min="7709" max="7936" width="11.421875" style="89" customWidth="1"/>
    <col min="7937" max="7937" width="3.421875" style="89" customWidth="1"/>
    <col min="7938" max="7938" width="14.8515625" style="89" customWidth="1"/>
    <col min="7939" max="7939" width="15.421875" style="89" customWidth="1"/>
    <col min="7940" max="7940" width="10.8515625" style="89" customWidth="1"/>
    <col min="7941" max="7941" width="14.421875" style="89" customWidth="1"/>
    <col min="7942" max="7944" width="10.8515625" style="89" customWidth="1"/>
    <col min="7945" max="7945" width="14.7109375" style="89" customWidth="1"/>
    <col min="7946" max="7947" width="10.8515625" style="89" customWidth="1"/>
    <col min="7948" max="7948" width="5.7109375" style="89" customWidth="1"/>
    <col min="7949" max="7964" width="13.421875" style="89" customWidth="1"/>
    <col min="7965" max="8192" width="11.421875" style="89" customWidth="1"/>
    <col min="8193" max="8193" width="3.421875" style="89" customWidth="1"/>
    <col min="8194" max="8194" width="14.8515625" style="89" customWidth="1"/>
    <col min="8195" max="8195" width="15.421875" style="89" customWidth="1"/>
    <col min="8196" max="8196" width="10.8515625" style="89" customWidth="1"/>
    <col min="8197" max="8197" width="14.421875" style="89" customWidth="1"/>
    <col min="8198" max="8200" width="10.8515625" style="89" customWidth="1"/>
    <col min="8201" max="8201" width="14.7109375" style="89" customWidth="1"/>
    <col min="8202" max="8203" width="10.8515625" style="89" customWidth="1"/>
    <col min="8204" max="8204" width="5.7109375" style="89" customWidth="1"/>
    <col min="8205" max="8220" width="13.421875" style="89" customWidth="1"/>
    <col min="8221" max="8448" width="11.421875" style="89" customWidth="1"/>
    <col min="8449" max="8449" width="3.421875" style="89" customWidth="1"/>
    <col min="8450" max="8450" width="14.8515625" style="89" customWidth="1"/>
    <col min="8451" max="8451" width="15.421875" style="89" customWidth="1"/>
    <col min="8452" max="8452" width="10.8515625" style="89" customWidth="1"/>
    <col min="8453" max="8453" width="14.421875" style="89" customWidth="1"/>
    <col min="8454" max="8456" width="10.8515625" style="89" customWidth="1"/>
    <col min="8457" max="8457" width="14.7109375" style="89" customWidth="1"/>
    <col min="8458" max="8459" width="10.8515625" style="89" customWidth="1"/>
    <col min="8460" max="8460" width="5.7109375" style="89" customWidth="1"/>
    <col min="8461" max="8476" width="13.421875" style="89" customWidth="1"/>
    <col min="8477" max="8704" width="11.421875" style="89" customWidth="1"/>
    <col min="8705" max="8705" width="3.421875" style="89" customWidth="1"/>
    <col min="8706" max="8706" width="14.8515625" style="89" customWidth="1"/>
    <col min="8707" max="8707" width="15.421875" style="89" customWidth="1"/>
    <col min="8708" max="8708" width="10.8515625" style="89" customWidth="1"/>
    <col min="8709" max="8709" width="14.421875" style="89" customWidth="1"/>
    <col min="8710" max="8712" width="10.8515625" style="89" customWidth="1"/>
    <col min="8713" max="8713" width="14.7109375" style="89" customWidth="1"/>
    <col min="8714" max="8715" width="10.8515625" style="89" customWidth="1"/>
    <col min="8716" max="8716" width="5.7109375" style="89" customWidth="1"/>
    <col min="8717" max="8732" width="13.421875" style="89" customWidth="1"/>
    <col min="8733" max="8960" width="11.421875" style="89" customWidth="1"/>
    <col min="8961" max="8961" width="3.421875" style="89" customWidth="1"/>
    <col min="8962" max="8962" width="14.8515625" style="89" customWidth="1"/>
    <col min="8963" max="8963" width="15.421875" style="89" customWidth="1"/>
    <col min="8964" max="8964" width="10.8515625" style="89" customWidth="1"/>
    <col min="8965" max="8965" width="14.421875" style="89" customWidth="1"/>
    <col min="8966" max="8968" width="10.8515625" style="89" customWidth="1"/>
    <col min="8969" max="8969" width="14.7109375" style="89" customWidth="1"/>
    <col min="8970" max="8971" width="10.8515625" style="89" customWidth="1"/>
    <col min="8972" max="8972" width="5.7109375" style="89" customWidth="1"/>
    <col min="8973" max="8988" width="13.421875" style="89" customWidth="1"/>
    <col min="8989" max="9216" width="11.421875" style="89" customWidth="1"/>
    <col min="9217" max="9217" width="3.421875" style="89" customWidth="1"/>
    <col min="9218" max="9218" width="14.8515625" style="89" customWidth="1"/>
    <col min="9219" max="9219" width="15.421875" style="89" customWidth="1"/>
    <col min="9220" max="9220" width="10.8515625" style="89" customWidth="1"/>
    <col min="9221" max="9221" width="14.421875" style="89" customWidth="1"/>
    <col min="9222" max="9224" width="10.8515625" style="89" customWidth="1"/>
    <col min="9225" max="9225" width="14.7109375" style="89" customWidth="1"/>
    <col min="9226" max="9227" width="10.8515625" style="89" customWidth="1"/>
    <col min="9228" max="9228" width="5.7109375" style="89" customWidth="1"/>
    <col min="9229" max="9244" width="13.421875" style="89" customWidth="1"/>
    <col min="9245" max="9472" width="11.421875" style="89" customWidth="1"/>
    <col min="9473" max="9473" width="3.421875" style="89" customWidth="1"/>
    <col min="9474" max="9474" width="14.8515625" style="89" customWidth="1"/>
    <col min="9475" max="9475" width="15.421875" style="89" customWidth="1"/>
    <col min="9476" max="9476" width="10.8515625" style="89" customWidth="1"/>
    <col min="9477" max="9477" width="14.421875" style="89" customWidth="1"/>
    <col min="9478" max="9480" width="10.8515625" style="89" customWidth="1"/>
    <col min="9481" max="9481" width="14.7109375" style="89" customWidth="1"/>
    <col min="9482" max="9483" width="10.8515625" style="89" customWidth="1"/>
    <col min="9484" max="9484" width="5.7109375" style="89" customWidth="1"/>
    <col min="9485" max="9500" width="13.421875" style="89" customWidth="1"/>
    <col min="9501" max="9728" width="11.421875" style="89" customWidth="1"/>
    <col min="9729" max="9729" width="3.421875" style="89" customWidth="1"/>
    <col min="9730" max="9730" width="14.8515625" style="89" customWidth="1"/>
    <col min="9731" max="9731" width="15.421875" style="89" customWidth="1"/>
    <col min="9732" max="9732" width="10.8515625" style="89" customWidth="1"/>
    <col min="9733" max="9733" width="14.421875" style="89" customWidth="1"/>
    <col min="9734" max="9736" width="10.8515625" style="89" customWidth="1"/>
    <col min="9737" max="9737" width="14.7109375" style="89" customWidth="1"/>
    <col min="9738" max="9739" width="10.8515625" style="89" customWidth="1"/>
    <col min="9740" max="9740" width="5.7109375" style="89" customWidth="1"/>
    <col min="9741" max="9756" width="13.421875" style="89" customWidth="1"/>
    <col min="9757" max="9984" width="11.421875" style="89" customWidth="1"/>
    <col min="9985" max="9985" width="3.421875" style="89" customWidth="1"/>
    <col min="9986" max="9986" width="14.8515625" style="89" customWidth="1"/>
    <col min="9987" max="9987" width="15.421875" style="89" customWidth="1"/>
    <col min="9988" max="9988" width="10.8515625" style="89" customWidth="1"/>
    <col min="9989" max="9989" width="14.421875" style="89" customWidth="1"/>
    <col min="9990" max="9992" width="10.8515625" style="89" customWidth="1"/>
    <col min="9993" max="9993" width="14.7109375" style="89" customWidth="1"/>
    <col min="9994" max="9995" width="10.8515625" style="89" customWidth="1"/>
    <col min="9996" max="9996" width="5.7109375" style="89" customWidth="1"/>
    <col min="9997" max="10012" width="13.421875" style="89" customWidth="1"/>
    <col min="10013" max="10240" width="11.421875" style="89" customWidth="1"/>
    <col min="10241" max="10241" width="3.421875" style="89" customWidth="1"/>
    <col min="10242" max="10242" width="14.8515625" style="89" customWidth="1"/>
    <col min="10243" max="10243" width="15.421875" style="89" customWidth="1"/>
    <col min="10244" max="10244" width="10.8515625" style="89" customWidth="1"/>
    <col min="10245" max="10245" width="14.421875" style="89" customWidth="1"/>
    <col min="10246" max="10248" width="10.8515625" style="89" customWidth="1"/>
    <col min="10249" max="10249" width="14.7109375" style="89" customWidth="1"/>
    <col min="10250" max="10251" width="10.8515625" style="89" customWidth="1"/>
    <col min="10252" max="10252" width="5.7109375" style="89" customWidth="1"/>
    <col min="10253" max="10268" width="13.421875" style="89" customWidth="1"/>
    <col min="10269" max="10496" width="11.421875" style="89" customWidth="1"/>
    <col min="10497" max="10497" width="3.421875" style="89" customWidth="1"/>
    <col min="10498" max="10498" width="14.8515625" style="89" customWidth="1"/>
    <col min="10499" max="10499" width="15.421875" style="89" customWidth="1"/>
    <col min="10500" max="10500" width="10.8515625" style="89" customWidth="1"/>
    <col min="10501" max="10501" width="14.421875" style="89" customWidth="1"/>
    <col min="10502" max="10504" width="10.8515625" style="89" customWidth="1"/>
    <col min="10505" max="10505" width="14.7109375" style="89" customWidth="1"/>
    <col min="10506" max="10507" width="10.8515625" style="89" customWidth="1"/>
    <col min="10508" max="10508" width="5.7109375" style="89" customWidth="1"/>
    <col min="10509" max="10524" width="13.421875" style="89" customWidth="1"/>
    <col min="10525" max="10752" width="11.421875" style="89" customWidth="1"/>
    <col min="10753" max="10753" width="3.421875" style="89" customWidth="1"/>
    <col min="10754" max="10754" width="14.8515625" style="89" customWidth="1"/>
    <col min="10755" max="10755" width="15.421875" style="89" customWidth="1"/>
    <col min="10756" max="10756" width="10.8515625" style="89" customWidth="1"/>
    <col min="10757" max="10757" width="14.421875" style="89" customWidth="1"/>
    <col min="10758" max="10760" width="10.8515625" style="89" customWidth="1"/>
    <col min="10761" max="10761" width="14.7109375" style="89" customWidth="1"/>
    <col min="10762" max="10763" width="10.8515625" style="89" customWidth="1"/>
    <col min="10764" max="10764" width="5.7109375" style="89" customWidth="1"/>
    <col min="10765" max="10780" width="13.421875" style="89" customWidth="1"/>
    <col min="10781" max="11008" width="11.421875" style="89" customWidth="1"/>
    <col min="11009" max="11009" width="3.421875" style="89" customWidth="1"/>
    <col min="11010" max="11010" width="14.8515625" style="89" customWidth="1"/>
    <col min="11011" max="11011" width="15.421875" style="89" customWidth="1"/>
    <col min="11012" max="11012" width="10.8515625" style="89" customWidth="1"/>
    <col min="11013" max="11013" width="14.421875" style="89" customWidth="1"/>
    <col min="11014" max="11016" width="10.8515625" style="89" customWidth="1"/>
    <col min="11017" max="11017" width="14.7109375" style="89" customWidth="1"/>
    <col min="11018" max="11019" width="10.8515625" style="89" customWidth="1"/>
    <col min="11020" max="11020" width="5.7109375" style="89" customWidth="1"/>
    <col min="11021" max="11036" width="13.421875" style="89" customWidth="1"/>
    <col min="11037" max="11264" width="11.421875" style="89" customWidth="1"/>
    <col min="11265" max="11265" width="3.421875" style="89" customWidth="1"/>
    <col min="11266" max="11266" width="14.8515625" style="89" customWidth="1"/>
    <col min="11267" max="11267" width="15.421875" style="89" customWidth="1"/>
    <col min="11268" max="11268" width="10.8515625" style="89" customWidth="1"/>
    <col min="11269" max="11269" width="14.421875" style="89" customWidth="1"/>
    <col min="11270" max="11272" width="10.8515625" style="89" customWidth="1"/>
    <col min="11273" max="11273" width="14.7109375" style="89" customWidth="1"/>
    <col min="11274" max="11275" width="10.8515625" style="89" customWidth="1"/>
    <col min="11276" max="11276" width="5.7109375" style="89" customWidth="1"/>
    <col min="11277" max="11292" width="13.421875" style="89" customWidth="1"/>
    <col min="11293" max="11520" width="11.421875" style="89" customWidth="1"/>
    <col min="11521" max="11521" width="3.421875" style="89" customWidth="1"/>
    <col min="11522" max="11522" width="14.8515625" style="89" customWidth="1"/>
    <col min="11523" max="11523" width="15.421875" style="89" customWidth="1"/>
    <col min="11524" max="11524" width="10.8515625" style="89" customWidth="1"/>
    <col min="11525" max="11525" width="14.421875" style="89" customWidth="1"/>
    <col min="11526" max="11528" width="10.8515625" style="89" customWidth="1"/>
    <col min="11529" max="11529" width="14.7109375" style="89" customWidth="1"/>
    <col min="11530" max="11531" width="10.8515625" style="89" customWidth="1"/>
    <col min="11532" max="11532" width="5.7109375" style="89" customWidth="1"/>
    <col min="11533" max="11548" width="13.421875" style="89" customWidth="1"/>
    <col min="11549" max="11776" width="11.421875" style="89" customWidth="1"/>
    <col min="11777" max="11777" width="3.421875" style="89" customWidth="1"/>
    <col min="11778" max="11778" width="14.8515625" style="89" customWidth="1"/>
    <col min="11779" max="11779" width="15.421875" style="89" customWidth="1"/>
    <col min="11780" max="11780" width="10.8515625" style="89" customWidth="1"/>
    <col min="11781" max="11781" width="14.421875" style="89" customWidth="1"/>
    <col min="11782" max="11784" width="10.8515625" style="89" customWidth="1"/>
    <col min="11785" max="11785" width="14.7109375" style="89" customWidth="1"/>
    <col min="11786" max="11787" width="10.8515625" style="89" customWidth="1"/>
    <col min="11788" max="11788" width="5.7109375" style="89" customWidth="1"/>
    <col min="11789" max="11804" width="13.421875" style="89" customWidth="1"/>
    <col min="11805" max="12032" width="11.421875" style="89" customWidth="1"/>
    <col min="12033" max="12033" width="3.421875" style="89" customWidth="1"/>
    <col min="12034" max="12034" width="14.8515625" style="89" customWidth="1"/>
    <col min="12035" max="12035" width="15.421875" style="89" customWidth="1"/>
    <col min="12036" max="12036" width="10.8515625" style="89" customWidth="1"/>
    <col min="12037" max="12037" width="14.421875" style="89" customWidth="1"/>
    <col min="12038" max="12040" width="10.8515625" style="89" customWidth="1"/>
    <col min="12041" max="12041" width="14.7109375" style="89" customWidth="1"/>
    <col min="12042" max="12043" width="10.8515625" style="89" customWidth="1"/>
    <col min="12044" max="12044" width="5.7109375" style="89" customWidth="1"/>
    <col min="12045" max="12060" width="13.421875" style="89" customWidth="1"/>
    <col min="12061" max="12288" width="11.421875" style="89" customWidth="1"/>
    <col min="12289" max="12289" width="3.421875" style="89" customWidth="1"/>
    <col min="12290" max="12290" width="14.8515625" style="89" customWidth="1"/>
    <col min="12291" max="12291" width="15.421875" style="89" customWidth="1"/>
    <col min="12292" max="12292" width="10.8515625" style="89" customWidth="1"/>
    <col min="12293" max="12293" width="14.421875" style="89" customWidth="1"/>
    <col min="12294" max="12296" width="10.8515625" style="89" customWidth="1"/>
    <col min="12297" max="12297" width="14.7109375" style="89" customWidth="1"/>
    <col min="12298" max="12299" width="10.8515625" style="89" customWidth="1"/>
    <col min="12300" max="12300" width="5.7109375" style="89" customWidth="1"/>
    <col min="12301" max="12316" width="13.421875" style="89" customWidth="1"/>
    <col min="12317" max="12544" width="11.421875" style="89" customWidth="1"/>
    <col min="12545" max="12545" width="3.421875" style="89" customWidth="1"/>
    <col min="12546" max="12546" width="14.8515625" style="89" customWidth="1"/>
    <col min="12547" max="12547" width="15.421875" style="89" customWidth="1"/>
    <col min="12548" max="12548" width="10.8515625" style="89" customWidth="1"/>
    <col min="12549" max="12549" width="14.421875" style="89" customWidth="1"/>
    <col min="12550" max="12552" width="10.8515625" style="89" customWidth="1"/>
    <col min="12553" max="12553" width="14.7109375" style="89" customWidth="1"/>
    <col min="12554" max="12555" width="10.8515625" style="89" customWidth="1"/>
    <col min="12556" max="12556" width="5.7109375" style="89" customWidth="1"/>
    <col min="12557" max="12572" width="13.421875" style="89" customWidth="1"/>
    <col min="12573" max="12800" width="11.421875" style="89" customWidth="1"/>
    <col min="12801" max="12801" width="3.421875" style="89" customWidth="1"/>
    <col min="12802" max="12802" width="14.8515625" style="89" customWidth="1"/>
    <col min="12803" max="12803" width="15.421875" style="89" customWidth="1"/>
    <col min="12804" max="12804" width="10.8515625" style="89" customWidth="1"/>
    <col min="12805" max="12805" width="14.421875" style="89" customWidth="1"/>
    <col min="12806" max="12808" width="10.8515625" style="89" customWidth="1"/>
    <col min="12809" max="12809" width="14.7109375" style="89" customWidth="1"/>
    <col min="12810" max="12811" width="10.8515625" style="89" customWidth="1"/>
    <col min="12812" max="12812" width="5.7109375" style="89" customWidth="1"/>
    <col min="12813" max="12828" width="13.421875" style="89" customWidth="1"/>
    <col min="12829" max="13056" width="11.421875" style="89" customWidth="1"/>
    <col min="13057" max="13057" width="3.421875" style="89" customWidth="1"/>
    <col min="13058" max="13058" width="14.8515625" style="89" customWidth="1"/>
    <col min="13059" max="13059" width="15.421875" style="89" customWidth="1"/>
    <col min="13060" max="13060" width="10.8515625" style="89" customWidth="1"/>
    <col min="13061" max="13061" width="14.421875" style="89" customWidth="1"/>
    <col min="13062" max="13064" width="10.8515625" style="89" customWidth="1"/>
    <col min="13065" max="13065" width="14.7109375" style="89" customWidth="1"/>
    <col min="13066" max="13067" width="10.8515625" style="89" customWidth="1"/>
    <col min="13068" max="13068" width="5.7109375" style="89" customWidth="1"/>
    <col min="13069" max="13084" width="13.421875" style="89" customWidth="1"/>
    <col min="13085" max="13312" width="11.421875" style="89" customWidth="1"/>
    <col min="13313" max="13313" width="3.421875" style="89" customWidth="1"/>
    <col min="13314" max="13314" width="14.8515625" style="89" customWidth="1"/>
    <col min="13315" max="13315" width="15.421875" style="89" customWidth="1"/>
    <col min="13316" max="13316" width="10.8515625" style="89" customWidth="1"/>
    <col min="13317" max="13317" width="14.421875" style="89" customWidth="1"/>
    <col min="13318" max="13320" width="10.8515625" style="89" customWidth="1"/>
    <col min="13321" max="13321" width="14.7109375" style="89" customWidth="1"/>
    <col min="13322" max="13323" width="10.8515625" style="89" customWidth="1"/>
    <col min="13324" max="13324" width="5.7109375" style="89" customWidth="1"/>
    <col min="13325" max="13340" width="13.421875" style="89" customWidth="1"/>
    <col min="13341" max="13568" width="11.421875" style="89" customWidth="1"/>
    <col min="13569" max="13569" width="3.421875" style="89" customWidth="1"/>
    <col min="13570" max="13570" width="14.8515625" style="89" customWidth="1"/>
    <col min="13571" max="13571" width="15.421875" style="89" customWidth="1"/>
    <col min="13572" max="13572" width="10.8515625" style="89" customWidth="1"/>
    <col min="13573" max="13573" width="14.421875" style="89" customWidth="1"/>
    <col min="13574" max="13576" width="10.8515625" style="89" customWidth="1"/>
    <col min="13577" max="13577" width="14.7109375" style="89" customWidth="1"/>
    <col min="13578" max="13579" width="10.8515625" style="89" customWidth="1"/>
    <col min="13580" max="13580" width="5.7109375" style="89" customWidth="1"/>
    <col min="13581" max="13596" width="13.421875" style="89" customWidth="1"/>
    <col min="13597" max="13824" width="11.421875" style="89" customWidth="1"/>
    <col min="13825" max="13825" width="3.421875" style="89" customWidth="1"/>
    <col min="13826" max="13826" width="14.8515625" style="89" customWidth="1"/>
    <col min="13827" max="13827" width="15.421875" style="89" customWidth="1"/>
    <col min="13828" max="13828" width="10.8515625" style="89" customWidth="1"/>
    <col min="13829" max="13829" width="14.421875" style="89" customWidth="1"/>
    <col min="13830" max="13832" width="10.8515625" style="89" customWidth="1"/>
    <col min="13833" max="13833" width="14.7109375" style="89" customWidth="1"/>
    <col min="13834" max="13835" width="10.8515625" style="89" customWidth="1"/>
    <col min="13836" max="13836" width="5.7109375" style="89" customWidth="1"/>
    <col min="13837" max="13852" width="13.421875" style="89" customWidth="1"/>
    <col min="13853" max="14080" width="11.421875" style="89" customWidth="1"/>
    <col min="14081" max="14081" width="3.421875" style="89" customWidth="1"/>
    <col min="14082" max="14082" width="14.8515625" style="89" customWidth="1"/>
    <col min="14083" max="14083" width="15.421875" style="89" customWidth="1"/>
    <col min="14084" max="14084" width="10.8515625" style="89" customWidth="1"/>
    <col min="14085" max="14085" width="14.421875" style="89" customWidth="1"/>
    <col min="14086" max="14088" width="10.8515625" style="89" customWidth="1"/>
    <col min="14089" max="14089" width="14.7109375" style="89" customWidth="1"/>
    <col min="14090" max="14091" width="10.8515625" style="89" customWidth="1"/>
    <col min="14092" max="14092" width="5.7109375" style="89" customWidth="1"/>
    <col min="14093" max="14108" width="13.421875" style="89" customWidth="1"/>
    <col min="14109" max="14336" width="11.421875" style="89" customWidth="1"/>
    <col min="14337" max="14337" width="3.421875" style="89" customWidth="1"/>
    <col min="14338" max="14338" width="14.8515625" style="89" customWidth="1"/>
    <col min="14339" max="14339" width="15.421875" style="89" customWidth="1"/>
    <col min="14340" max="14340" width="10.8515625" style="89" customWidth="1"/>
    <col min="14341" max="14341" width="14.421875" style="89" customWidth="1"/>
    <col min="14342" max="14344" width="10.8515625" style="89" customWidth="1"/>
    <col min="14345" max="14345" width="14.7109375" style="89" customWidth="1"/>
    <col min="14346" max="14347" width="10.8515625" style="89" customWidth="1"/>
    <col min="14348" max="14348" width="5.7109375" style="89" customWidth="1"/>
    <col min="14349" max="14364" width="13.421875" style="89" customWidth="1"/>
    <col min="14365" max="14592" width="11.421875" style="89" customWidth="1"/>
    <col min="14593" max="14593" width="3.421875" style="89" customWidth="1"/>
    <col min="14594" max="14594" width="14.8515625" style="89" customWidth="1"/>
    <col min="14595" max="14595" width="15.421875" style="89" customWidth="1"/>
    <col min="14596" max="14596" width="10.8515625" style="89" customWidth="1"/>
    <col min="14597" max="14597" width="14.421875" style="89" customWidth="1"/>
    <col min="14598" max="14600" width="10.8515625" style="89" customWidth="1"/>
    <col min="14601" max="14601" width="14.7109375" style="89" customWidth="1"/>
    <col min="14602" max="14603" width="10.8515625" style="89" customWidth="1"/>
    <col min="14604" max="14604" width="5.7109375" style="89" customWidth="1"/>
    <col min="14605" max="14620" width="13.421875" style="89" customWidth="1"/>
    <col min="14621" max="14848" width="11.421875" style="89" customWidth="1"/>
    <col min="14849" max="14849" width="3.421875" style="89" customWidth="1"/>
    <col min="14850" max="14850" width="14.8515625" style="89" customWidth="1"/>
    <col min="14851" max="14851" width="15.421875" style="89" customWidth="1"/>
    <col min="14852" max="14852" width="10.8515625" style="89" customWidth="1"/>
    <col min="14853" max="14853" width="14.421875" style="89" customWidth="1"/>
    <col min="14854" max="14856" width="10.8515625" style="89" customWidth="1"/>
    <col min="14857" max="14857" width="14.7109375" style="89" customWidth="1"/>
    <col min="14858" max="14859" width="10.8515625" style="89" customWidth="1"/>
    <col min="14860" max="14860" width="5.7109375" style="89" customWidth="1"/>
    <col min="14861" max="14876" width="13.421875" style="89" customWidth="1"/>
    <col min="14877" max="15104" width="11.421875" style="89" customWidth="1"/>
    <col min="15105" max="15105" width="3.421875" style="89" customWidth="1"/>
    <col min="15106" max="15106" width="14.8515625" style="89" customWidth="1"/>
    <col min="15107" max="15107" width="15.421875" style="89" customWidth="1"/>
    <col min="15108" max="15108" width="10.8515625" style="89" customWidth="1"/>
    <col min="15109" max="15109" width="14.421875" style="89" customWidth="1"/>
    <col min="15110" max="15112" width="10.8515625" style="89" customWidth="1"/>
    <col min="15113" max="15113" width="14.7109375" style="89" customWidth="1"/>
    <col min="15114" max="15115" width="10.8515625" style="89" customWidth="1"/>
    <col min="15116" max="15116" width="5.7109375" style="89" customWidth="1"/>
    <col min="15117" max="15132" width="13.421875" style="89" customWidth="1"/>
    <col min="15133" max="15360" width="11.421875" style="89" customWidth="1"/>
    <col min="15361" max="15361" width="3.421875" style="89" customWidth="1"/>
    <col min="15362" max="15362" width="14.8515625" style="89" customWidth="1"/>
    <col min="15363" max="15363" width="15.421875" style="89" customWidth="1"/>
    <col min="15364" max="15364" width="10.8515625" style="89" customWidth="1"/>
    <col min="15365" max="15365" width="14.421875" style="89" customWidth="1"/>
    <col min="15366" max="15368" width="10.8515625" style="89" customWidth="1"/>
    <col min="15369" max="15369" width="14.7109375" style="89" customWidth="1"/>
    <col min="15370" max="15371" width="10.8515625" style="89" customWidth="1"/>
    <col min="15372" max="15372" width="5.7109375" style="89" customWidth="1"/>
    <col min="15373" max="15388" width="13.421875" style="89" customWidth="1"/>
    <col min="15389" max="15616" width="11.421875" style="89" customWidth="1"/>
    <col min="15617" max="15617" width="3.421875" style="89" customWidth="1"/>
    <col min="15618" max="15618" width="14.8515625" style="89" customWidth="1"/>
    <col min="15619" max="15619" width="15.421875" style="89" customWidth="1"/>
    <col min="15620" max="15620" width="10.8515625" style="89" customWidth="1"/>
    <col min="15621" max="15621" width="14.421875" style="89" customWidth="1"/>
    <col min="15622" max="15624" width="10.8515625" style="89" customWidth="1"/>
    <col min="15625" max="15625" width="14.7109375" style="89" customWidth="1"/>
    <col min="15626" max="15627" width="10.8515625" style="89" customWidth="1"/>
    <col min="15628" max="15628" width="5.7109375" style="89" customWidth="1"/>
    <col min="15629" max="15644" width="13.421875" style="89" customWidth="1"/>
    <col min="15645" max="15872" width="11.421875" style="89" customWidth="1"/>
    <col min="15873" max="15873" width="3.421875" style="89" customWidth="1"/>
    <col min="15874" max="15874" width="14.8515625" style="89" customWidth="1"/>
    <col min="15875" max="15875" width="15.421875" style="89" customWidth="1"/>
    <col min="15876" max="15876" width="10.8515625" style="89" customWidth="1"/>
    <col min="15877" max="15877" width="14.421875" style="89" customWidth="1"/>
    <col min="15878" max="15880" width="10.8515625" style="89" customWidth="1"/>
    <col min="15881" max="15881" width="14.7109375" style="89" customWidth="1"/>
    <col min="15882" max="15883" width="10.8515625" style="89" customWidth="1"/>
    <col min="15884" max="15884" width="5.7109375" style="89" customWidth="1"/>
    <col min="15885" max="15900" width="13.421875" style="89" customWidth="1"/>
    <col min="15901" max="16128" width="11.421875" style="89" customWidth="1"/>
    <col min="16129" max="16129" width="3.421875" style="89" customWidth="1"/>
    <col min="16130" max="16130" width="14.8515625" style="89" customWidth="1"/>
    <col min="16131" max="16131" width="15.421875" style="89" customWidth="1"/>
    <col min="16132" max="16132" width="10.8515625" style="89" customWidth="1"/>
    <col min="16133" max="16133" width="14.421875" style="89" customWidth="1"/>
    <col min="16134" max="16136" width="10.8515625" style="89" customWidth="1"/>
    <col min="16137" max="16137" width="14.7109375" style="89" customWidth="1"/>
    <col min="16138" max="16139" width="10.8515625" style="89" customWidth="1"/>
    <col min="16140" max="16140" width="5.7109375" style="89" customWidth="1"/>
    <col min="16141" max="16156" width="13.421875" style="89" customWidth="1"/>
    <col min="16157" max="16384" width="11.421875" style="89" customWidth="1"/>
  </cols>
  <sheetData>
    <row r="1" ht="12.75" customHeight="1">
      <c r="B1" s="90"/>
    </row>
    <row r="2" spans="1:12" ht="50.1" customHeight="1">
      <c r="A2" s="260" t="s">
        <v>253</v>
      </c>
      <c r="B2" s="261"/>
      <c r="C2" s="261"/>
      <c r="D2" s="261"/>
      <c r="E2" s="261"/>
      <c r="F2" s="261"/>
      <c r="G2" s="261"/>
      <c r="H2" s="261"/>
      <c r="I2" s="261"/>
      <c r="J2" s="261"/>
      <c r="K2" s="261"/>
      <c r="L2" s="261"/>
    </row>
    <row r="3" spans="1:12" ht="12.75" customHeight="1">
      <c r="A3" s="92" t="s">
        <v>0</v>
      </c>
      <c r="B3" s="92" t="s">
        <v>151</v>
      </c>
      <c r="C3" s="93"/>
      <c r="D3" s="93"/>
      <c r="E3" s="93"/>
      <c r="F3" s="93"/>
      <c r="G3" s="93"/>
      <c r="H3" s="93"/>
      <c r="I3" s="93"/>
      <c r="J3" s="93"/>
      <c r="K3" s="93"/>
      <c r="L3" s="93"/>
    </row>
    <row r="4" spans="1:12" ht="6" customHeight="1">
      <c r="A4" s="94"/>
      <c r="B4" s="94"/>
      <c r="C4" s="94"/>
      <c r="D4" s="94"/>
      <c r="E4" s="94"/>
      <c r="F4" s="94"/>
      <c r="G4" s="94"/>
      <c r="H4" s="94"/>
      <c r="I4" s="94"/>
      <c r="J4" s="94"/>
      <c r="K4" s="94"/>
      <c r="L4" s="94"/>
    </row>
    <row r="5" spans="1:12" ht="20.1" customHeight="1">
      <c r="A5" s="1"/>
      <c r="B5" s="1" t="s">
        <v>152</v>
      </c>
      <c r="C5" s="262" t="s">
        <v>68</v>
      </c>
      <c r="D5" s="263"/>
      <c r="E5" s="263"/>
      <c r="F5" s="263"/>
      <c r="G5" s="62" t="s">
        <v>154</v>
      </c>
      <c r="H5" s="252"/>
      <c r="I5" s="62" t="s">
        <v>153</v>
      </c>
      <c r="J5" s="265"/>
      <c r="K5" s="266"/>
      <c r="L5" s="266"/>
    </row>
    <row r="6" spans="1:12" ht="20.1" customHeight="1">
      <c r="A6" s="1"/>
      <c r="B6" s="1" t="s">
        <v>206</v>
      </c>
      <c r="C6" s="264"/>
      <c r="D6" s="264"/>
      <c r="E6" s="264"/>
      <c r="F6" s="264"/>
      <c r="G6" s="62" t="s">
        <v>232</v>
      </c>
      <c r="H6" s="254"/>
      <c r="I6" s="1"/>
      <c r="J6" s="1"/>
      <c r="K6" s="1"/>
      <c r="L6" s="1"/>
    </row>
    <row r="7" spans="1:12" ht="20.1" customHeight="1">
      <c r="A7" s="1"/>
      <c r="B7" s="1" t="s">
        <v>168</v>
      </c>
      <c r="C7" s="263"/>
      <c r="D7" s="263"/>
      <c r="E7" s="263"/>
      <c r="F7" s="263"/>
      <c r="G7" s="62" t="s">
        <v>155</v>
      </c>
      <c r="H7" s="267"/>
      <c r="I7" s="268"/>
      <c r="J7" s="268"/>
      <c r="K7" s="268"/>
      <c r="L7" s="268"/>
    </row>
    <row r="8" spans="1:12" ht="12.95" customHeight="1">
      <c r="A8" s="94"/>
      <c r="B8" s="94"/>
      <c r="C8" s="94"/>
      <c r="D8" s="94"/>
      <c r="E8" s="94"/>
      <c r="F8" s="94"/>
      <c r="G8" s="94"/>
      <c r="H8" s="94"/>
      <c r="I8" s="94"/>
      <c r="J8" s="94"/>
      <c r="K8" s="94"/>
      <c r="L8" s="94"/>
    </row>
    <row r="9" spans="1:12" ht="12.75" customHeight="1">
      <c r="A9" s="92" t="s">
        <v>1</v>
      </c>
      <c r="B9" s="92" t="s">
        <v>158</v>
      </c>
      <c r="C9" s="93"/>
      <c r="D9" s="93"/>
      <c r="E9" s="93"/>
      <c r="F9" s="93"/>
      <c r="G9" s="93"/>
      <c r="H9" s="93"/>
      <c r="I9" s="93"/>
      <c r="J9" s="93"/>
      <c r="K9" s="93"/>
      <c r="L9" s="93"/>
    </row>
    <row r="10" ht="6" customHeight="1"/>
    <row r="11" ht="15.75" customHeight="1"/>
    <row r="12" spans="10:17" ht="15.75" customHeight="1">
      <c r="J12" s="97"/>
      <c r="K12" s="98"/>
      <c r="Q12" s="97"/>
    </row>
    <row r="13" spans="2:17" ht="15.75" customHeight="1">
      <c r="B13" s="99" t="s">
        <v>254</v>
      </c>
      <c r="C13" s="99"/>
      <c r="D13" s="100">
        <v>16</v>
      </c>
      <c r="E13" s="99" t="s">
        <v>138</v>
      </c>
      <c r="K13" s="98"/>
      <c r="Q13" s="101"/>
    </row>
    <row r="14" spans="2:17" ht="15.75" customHeight="1">
      <c r="B14" s="99"/>
      <c r="C14" s="99"/>
      <c r="D14" s="102"/>
      <c r="E14" s="99"/>
      <c r="K14" s="98"/>
      <c r="Q14" s="97"/>
    </row>
    <row r="15" spans="2:17" ht="15.75" customHeight="1">
      <c r="B15" s="99" t="s">
        <v>255</v>
      </c>
      <c r="C15" s="99"/>
      <c r="D15" s="100">
        <v>16</v>
      </c>
      <c r="E15" s="99" t="s">
        <v>139</v>
      </c>
      <c r="K15" s="98"/>
      <c r="Q15" s="97"/>
    </row>
    <row r="16" spans="2:17" ht="15.75" customHeight="1">
      <c r="B16" s="99"/>
      <c r="C16" s="99"/>
      <c r="D16" s="102"/>
      <c r="E16" s="99"/>
      <c r="K16" s="98"/>
      <c r="Q16" s="97"/>
    </row>
    <row r="17" spans="2:17" ht="15.75" customHeight="1">
      <c r="B17" s="99" t="s">
        <v>256</v>
      </c>
      <c r="C17" s="99"/>
      <c r="D17" s="100">
        <v>0.2</v>
      </c>
      <c r="E17" s="99" t="s">
        <v>139</v>
      </c>
      <c r="K17" s="98"/>
      <c r="Q17" s="97" t="s">
        <v>68</v>
      </c>
    </row>
    <row r="18" spans="2:17" ht="15.75" customHeight="1">
      <c r="B18" s="99"/>
      <c r="C18" s="99"/>
      <c r="D18" s="102"/>
      <c r="E18" s="99"/>
      <c r="K18" s="98"/>
      <c r="Q18" s="97"/>
    </row>
    <row r="19" spans="2:17" ht="15.75" customHeight="1">
      <c r="B19" s="99" t="s">
        <v>257</v>
      </c>
      <c r="C19" s="99"/>
      <c r="D19" s="100">
        <v>3</v>
      </c>
      <c r="E19" s="99"/>
      <c r="K19" s="98"/>
      <c r="Q19" s="97"/>
    </row>
    <row r="20" spans="2:17" ht="15.75" customHeight="1">
      <c r="B20" s="97"/>
      <c r="C20" s="97"/>
      <c r="D20" s="97"/>
      <c r="E20" s="97"/>
      <c r="K20" s="98"/>
      <c r="Q20" s="97"/>
    </row>
    <row r="21" spans="2:17" ht="15.75" customHeight="1">
      <c r="B21" s="97"/>
      <c r="C21" s="97"/>
      <c r="D21" s="97"/>
      <c r="E21" s="97"/>
      <c r="K21" s="98"/>
      <c r="Q21" s="97"/>
    </row>
    <row r="22" spans="2:17" ht="15.75" customHeight="1">
      <c r="B22" s="103" t="s">
        <v>258</v>
      </c>
      <c r="C22" s="97"/>
      <c r="D22" s="104">
        <f>(D13/(D17*D17*D19))+D15/D17</f>
        <v>213.33333333333331</v>
      </c>
      <c r="E22" s="99" t="s">
        <v>241</v>
      </c>
      <c r="K22" s="98"/>
      <c r="Q22" s="97"/>
    </row>
    <row r="23" spans="2:17" ht="15.75" customHeight="1">
      <c r="B23" s="97"/>
      <c r="C23" s="97"/>
      <c r="D23" s="97"/>
      <c r="E23" s="97"/>
      <c r="K23" s="98"/>
      <c r="Q23" s="97"/>
    </row>
    <row r="24" spans="10:17" ht="15.75" customHeight="1">
      <c r="J24" s="105"/>
      <c r="K24" s="98"/>
      <c r="Q24" s="105"/>
    </row>
    <row r="25" ht="15.75" customHeight="1">
      <c r="B25" s="106" t="s">
        <v>259</v>
      </c>
    </row>
    <row r="26" ht="15.75" customHeight="1">
      <c r="B26" s="106" t="s">
        <v>260</v>
      </c>
    </row>
    <row r="27" ht="15.75" customHeight="1">
      <c r="B27" s="106" t="s">
        <v>261</v>
      </c>
    </row>
    <row r="28" ht="15.75" customHeight="1"/>
    <row r="29" ht="15.75" customHeight="1">
      <c r="B29" s="107" t="s">
        <v>69</v>
      </c>
    </row>
    <row r="30" ht="15.75" customHeight="1"/>
    <row r="31" ht="15.75" customHeight="1"/>
    <row r="34" ht="12.75"/>
    <row r="35" ht="12.75">
      <c r="G35" s="106"/>
    </row>
    <row r="37" ht="12.75"/>
    <row r="38" ht="15">
      <c r="C38" s="90"/>
    </row>
  </sheetData>
  <sheetProtection password="D49F" sheet="1" objects="1" scenarios="1" selectLockedCells="1"/>
  <mergeCells count="6">
    <mergeCell ref="C7:F7"/>
    <mergeCell ref="A2:L2"/>
    <mergeCell ref="C5:F5"/>
    <mergeCell ref="C6:F6"/>
    <mergeCell ref="J5:L5"/>
    <mergeCell ref="H7:L7"/>
  </mergeCells>
  <printOptions/>
  <pageMargins left="0.7874015748031497" right="0.7874015748031497" top="0.9448818897637796" bottom="0.7874015748031497" header="0.5118110236220472" footer="0.5118110236220472"/>
  <pageSetup horizontalDpi="600" verticalDpi="600" orientation="portrait" paperSize="9" scale="65" r:id="rId3"/>
  <headerFooter>
    <oddHeader>&amp;R&amp;K000000&amp;G</oddHeader>
    <oddFooter>&amp;L&amp;8&amp;F&amp;C
&amp;R&amp;8Bemessungshilfe Schöck ComBAR® V 2.0</oddFooter>
  </headerFooter>
  <drawing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view="pageLayout" showRuler="0" zoomScale="90" zoomScalePageLayoutView="90" workbookViewId="0" topLeftCell="A1">
      <selection activeCell="C5" sqref="C5:F5"/>
    </sheetView>
  </sheetViews>
  <sheetFormatPr defaultColWidth="11.421875" defaultRowHeight="12.75"/>
  <cols>
    <col min="1" max="1" width="3.421875" style="89" customWidth="1"/>
    <col min="2" max="2" width="14.8515625" style="89" customWidth="1"/>
    <col min="3" max="3" width="15.421875" style="89" customWidth="1"/>
    <col min="4" max="4" width="10.8515625" style="89" customWidth="1"/>
    <col min="5" max="5" width="14.421875" style="89" customWidth="1"/>
    <col min="6" max="8" width="10.8515625" style="89" customWidth="1"/>
    <col min="9" max="9" width="14.7109375" style="89" customWidth="1"/>
    <col min="10" max="10" width="10.8515625" style="89" customWidth="1"/>
    <col min="11" max="11" width="10.8515625" style="91" customWidth="1"/>
    <col min="12" max="12" width="5.7109375" style="89" customWidth="1"/>
    <col min="13" max="28" width="13.421875" style="89" customWidth="1"/>
    <col min="29" max="256" width="11.421875" style="89" customWidth="1"/>
    <col min="257" max="257" width="3.421875" style="89" customWidth="1"/>
    <col min="258" max="258" width="14.8515625" style="89" customWidth="1"/>
    <col min="259" max="259" width="15.421875" style="89" customWidth="1"/>
    <col min="260" max="260" width="10.8515625" style="89" customWidth="1"/>
    <col min="261" max="261" width="14.421875" style="89" customWidth="1"/>
    <col min="262" max="264" width="10.8515625" style="89" customWidth="1"/>
    <col min="265" max="265" width="14.7109375" style="89" customWidth="1"/>
    <col min="266" max="267" width="10.8515625" style="89" customWidth="1"/>
    <col min="268" max="268" width="5.7109375" style="89" customWidth="1"/>
    <col min="269" max="284" width="13.421875" style="89" customWidth="1"/>
    <col min="285" max="512" width="11.421875" style="89" customWidth="1"/>
    <col min="513" max="513" width="3.421875" style="89" customWidth="1"/>
    <col min="514" max="514" width="14.8515625" style="89" customWidth="1"/>
    <col min="515" max="515" width="15.421875" style="89" customWidth="1"/>
    <col min="516" max="516" width="10.8515625" style="89" customWidth="1"/>
    <col min="517" max="517" width="14.421875" style="89" customWidth="1"/>
    <col min="518" max="520" width="10.8515625" style="89" customWidth="1"/>
    <col min="521" max="521" width="14.7109375" style="89" customWidth="1"/>
    <col min="522" max="523" width="10.8515625" style="89" customWidth="1"/>
    <col min="524" max="524" width="5.7109375" style="89" customWidth="1"/>
    <col min="525" max="540" width="13.421875" style="89" customWidth="1"/>
    <col min="541" max="768" width="11.421875" style="89" customWidth="1"/>
    <col min="769" max="769" width="3.421875" style="89" customWidth="1"/>
    <col min="770" max="770" width="14.8515625" style="89" customWidth="1"/>
    <col min="771" max="771" width="15.421875" style="89" customWidth="1"/>
    <col min="772" max="772" width="10.8515625" style="89" customWidth="1"/>
    <col min="773" max="773" width="14.421875" style="89" customWidth="1"/>
    <col min="774" max="776" width="10.8515625" style="89" customWidth="1"/>
    <col min="777" max="777" width="14.7109375" style="89" customWidth="1"/>
    <col min="778" max="779" width="10.8515625" style="89" customWidth="1"/>
    <col min="780" max="780" width="5.7109375" style="89" customWidth="1"/>
    <col min="781" max="796" width="13.421875" style="89" customWidth="1"/>
    <col min="797" max="1024" width="11.421875" style="89" customWidth="1"/>
    <col min="1025" max="1025" width="3.421875" style="89" customWidth="1"/>
    <col min="1026" max="1026" width="14.8515625" style="89" customWidth="1"/>
    <col min="1027" max="1027" width="15.421875" style="89" customWidth="1"/>
    <col min="1028" max="1028" width="10.8515625" style="89" customWidth="1"/>
    <col min="1029" max="1029" width="14.421875" style="89" customWidth="1"/>
    <col min="1030" max="1032" width="10.8515625" style="89" customWidth="1"/>
    <col min="1033" max="1033" width="14.7109375" style="89" customWidth="1"/>
    <col min="1034" max="1035" width="10.8515625" style="89" customWidth="1"/>
    <col min="1036" max="1036" width="5.7109375" style="89" customWidth="1"/>
    <col min="1037" max="1052" width="13.421875" style="89" customWidth="1"/>
    <col min="1053" max="1280" width="11.421875" style="89" customWidth="1"/>
    <col min="1281" max="1281" width="3.421875" style="89" customWidth="1"/>
    <col min="1282" max="1282" width="14.8515625" style="89" customWidth="1"/>
    <col min="1283" max="1283" width="15.421875" style="89" customWidth="1"/>
    <col min="1284" max="1284" width="10.8515625" style="89" customWidth="1"/>
    <col min="1285" max="1285" width="14.421875" style="89" customWidth="1"/>
    <col min="1286" max="1288" width="10.8515625" style="89" customWidth="1"/>
    <col min="1289" max="1289" width="14.7109375" style="89" customWidth="1"/>
    <col min="1290" max="1291" width="10.8515625" style="89" customWidth="1"/>
    <col min="1292" max="1292" width="5.7109375" style="89" customWidth="1"/>
    <col min="1293" max="1308" width="13.421875" style="89" customWidth="1"/>
    <col min="1309" max="1536" width="11.421875" style="89" customWidth="1"/>
    <col min="1537" max="1537" width="3.421875" style="89" customWidth="1"/>
    <col min="1538" max="1538" width="14.8515625" style="89" customWidth="1"/>
    <col min="1539" max="1539" width="15.421875" style="89" customWidth="1"/>
    <col min="1540" max="1540" width="10.8515625" style="89" customWidth="1"/>
    <col min="1541" max="1541" width="14.421875" style="89" customWidth="1"/>
    <col min="1542" max="1544" width="10.8515625" style="89" customWidth="1"/>
    <col min="1545" max="1545" width="14.7109375" style="89" customWidth="1"/>
    <col min="1546" max="1547" width="10.8515625" style="89" customWidth="1"/>
    <col min="1548" max="1548" width="5.7109375" style="89" customWidth="1"/>
    <col min="1549" max="1564" width="13.421875" style="89" customWidth="1"/>
    <col min="1565" max="1792" width="11.421875" style="89" customWidth="1"/>
    <col min="1793" max="1793" width="3.421875" style="89" customWidth="1"/>
    <col min="1794" max="1794" width="14.8515625" style="89" customWidth="1"/>
    <col min="1795" max="1795" width="15.421875" style="89" customWidth="1"/>
    <col min="1796" max="1796" width="10.8515625" style="89" customWidth="1"/>
    <col min="1797" max="1797" width="14.421875" style="89" customWidth="1"/>
    <col min="1798" max="1800" width="10.8515625" style="89" customWidth="1"/>
    <col min="1801" max="1801" width="14.7109375" style="89" customWidth="1"/>
    <col min="1802" max="1803" width="10.8515625" style="89" customWidth="1"/>
    <col min="1804" max="1804" width="5.7109375" style="89" customWidth="1"/>
    <col min="1805" max="1820" width="13.421875" style="89" customWidth="1"/>
    <col min="1821" max="2048" width="11.421875" style="89" customWidth="1"/>
    <col min="2049" max="2049" width="3.421875" style="89" customWidth="1"/>
    <col min="2050" max="2050" width="14.8515625" style="89" customWidth="1"/>
    <col min="2051" max="2051" width="15.421875" style="89" customWidth="1"/>
    <col min="2052" max="2052" width="10.8515625" style="89" customWidth="1"/>
    <col min="2053" max="2053" width="14.421875" style="89" customWidth="1"/>
    <col min="2054" max="2056" width="10.8515625" style="89" customWidth="1"/>
    <col min="2057" max="2057" width="14.7109375" style="89" customWidth="1"/>
    <col min="2058" max="2059" width="10.8515625" style="89" customWidth="1"/>
    <col min="2060" max="2060" width="5.7109375" style="89" customWidth="1"/>
    <col min="2061" max="2076" width="13.421875" style="89" customWidth="1"/>
    <col min="2077" max="2304" width="11.421875" style="89" customWidth="1"/>
    <col min="2305" max="2305" width="3.421875" style="89" customWidth="1"/>
    <col min="2306" max="2306" width="14.8515625" style="89" customWidth="1"/>
    <col min="2307" max="2307" width="15.421875" style="89" customWidth="1"/>
    <col min="2308" max="2308" width="10.8515625" style="89" customWidth="1"/>
    <col min="2309" max="2309" width="14.421875" style="89" customWidth="1"/>
    <col min="2310" max="2312" width="10.8515625" style="89" customWidth="1"/>
    <col min="2313" max="2313" width="14.7109375" style="89" customWidth="1"/>
    <col min="2314" max="2315" width="10.8515625" style="89" customWidth="1"/>
    <col min="2316" max="2316" width="5.7109375" style="89" customWidth="1"/>
    <col min="2317" max="2332" width="13.421875" style="89" customWidth="1"/>
    <col min="2333" max="2560" width="11.421875" style="89" customWidth="1"/>
    <col min="2561" max="2561" width="3.421875" style="89" customWidth="1"/>
    <col min="2562" max="2562" width="14.8515625" style="89" customWidth="1"/>
    <col min="2563" max="2563" width="15.421875" style="89" customWidth="1"/>
    <col min="2564" max="2564" width="10.8515625" style="89" customWidth="1"/>
    <col min="2565" max="2565" width="14.421875" style="89" customWidth="1"/>
    <col min="2566" max="2568" width="10.8515625" style="89" customWidth="1"/>
    <col min="2569" max="2569" width="14.7109375" style="89" customWidth="1"/>
    <col min="2570" max="2571" width="10.8515625" style="89" customWidth="1"/>
    <col min="2572" max="2572" width="5.7109375" style="89" customWidth="1"/>
    <col min="2573" max="2588" width="13.421875" style="89" customWidth="1"/>
    <col min="2589" max="2816" width="11.421875" style="89" customWidth="1"/>
    <col min="2817" max="2817" width="3.421875" style="89" customWidth="1"/>
    <col min="2818" max="2818" width="14.8515625" style="89" customWidth="1"/>
    <col min="2819" max="2819" width="15.421875" style="89" customWidth="1"/>
    <col min="2820" max="2820" width="10.8515625" style="89" customWidth="1"/>
    <col min="2821" max="2821" width="14.421875" style="89" customWidth="1"/>
    <col min="2822" max="2824" width="10.8515625" style="89" customWidth="1"/>
    <col min="2825" max="2825" width="14.7109375" style="89" customWidth="1"/>
    <col min="2826" max="2827" width="10.8515625" style="89" customWidth="1"/>
    <col min="2828" max="2828" width="5.7109375" style="89" customWidth="1"/>
    <col min="2829" max="2844" width="13.421875" style="89" customWidth="1"/>
    <col min="2845" max="3072" width="11.421875" style="89" customWidth="1"/>
    <col min="3073" max="3073" width="3.421875" style="89" customWidth="1"/>
    <col min="3074" max="3074" width="14.8515625" style="89" customWidth="1"/>
    <col min="3075" max="3075" width="15.421875" style="89" customWidth="1"/>
    <col min="3076" max="3076" width="10.8515625" style="89" customWidth="1"/>
    <col min="3077" max="3077" width="14.421875" style="89" customWidth="1"/>
    <col min="3078" max="3080" width="10.8515625" style="89" customWidth="1"/>
    <col min="3081" max="3081" width="14.7109375" style="89" customWidth="1"/>
    <col min="3082" max="3083" width="10.8515625" style="89" customWidth="1"/>
    <col min="3084" max="3084" width="5.7109375" style="89" customWidth="1"/>
    <col min="3085" max="3100" width="13.421875" style="89" customWidth="1"/>
    <col min="3101" max="3328" width="11.421875" style="89" customWidth="1"/>
    <col min="3329" max="3329" width="3.421875" style="89" customWidth="1"/>
    <col min="3330" max="3330" width="14.8515625" style="89" customWidth="1"/>
    <col min="3331" max="3331" width="15.421875" style="89" customWidth="1"/>
    <col min="3332" max="3332" width="10.8515625" style="89" customWidth="1"/>
    <col min="3333" max="3333" width="14.421875" style="89" customWidth="1"/>
    <col min="3334" max="3336" width="10.8515625" style="89" customWidth="1"/>
    <col min="3337" max="3337" width="14.7109375" style="89" customWidth="1"/>
    <col min="3338" max="3339" width="10.8515625" style="89" customWidth="1"/>
    <col min="3340" max="3340" width="5.7109375" style="89" customWidth="1"/>
    <col min="3341" max="3356" width="13.421875" style="89" customWidth="1"/>
    <col min="3357" max="3584" width="11.421875" style="89" customWidth="1"/>
    <col min="3585" max="3585" width="3.421875" style="89" customWidth="1"/>
    <col min="3586" max="3586" width="14.8515625" style="89" customWidth="1"/>
    <col min="3587" max="3587" width="15.421875" style="89" customWidth="1"/>
    <col min="3588" max="3588" width="10.8515625" style="89" customWidth="1"/>
    <col min="3589" max="3589" width="14.421875" style="89" customWidth="1"/>
    <col min="3590" max="3592" width="10.8515625" style="89" customWidth="1"/>
    <col min="3593" max="3593" width="14.7109375" style="89" customWidth="1"/>
    <col min="3594" max="3595" width="10.8515625" style="89" customWidth="1"/>
    <col min="3596" max="3596" width="5.7109375" style="89" customWidth="1"/>
    <col min="3597" max="3612" width="13.421875" style="89" customWidth="1"/>
    <col min="3613" max="3840" width="11.421875" style="89" customWidth="1"/>
    <col min="3841" max="3841" width="3.421875" style="89" customWidth="1"/>
    <col min="3842" max="3842" width="14.8515625" style="89" customWidth="1"/>
    <col min="3843" max="3843" width="15.421875" style="89" customWidth="1"/>
    <col min="3844" max="3844" width="10.8515625" style="89" customWidth="1"/>
    <col min="3845" max="3845" width="14.421875" style="89" customWidth="1"/>
    <col min="3846" max="3848" width="10.8515625" style="89" customWidth="1"/>
    <col min="3849" max="3849" width="14.7109375" style="89" customWidth="1"/>
    <col min="3850" max="3851" width="10.8515625" style="89" customWidth="1"/>
    <col min="3852" max="3852" width="5.7109375" style="89" customWidth="1"/>
    <col min="3853" max="3868" width="13.421875" style="89" customWidth="1"/>
    <col min="3869" max="4096" width="11.421875" style="89" customWidth="1"/>
    <col min="4097" max="4097" width="3.421875" style="89" customWidth="1"/>
    <col min="4098" max="4098" width="14.8515625" style="89" customWidth="1"/>
    <col min="4099" max="4099" width="15.421875" style="89" customWidth="1"/>
    <col min="4100" max="4100" width="10.8515625" style="89" customWidth="1"/>
    <col min="4101" max="4101" width="14.421875" style="89" customWidth="1"/>
    <col min="4102" max="4104" width="10.8515625" style="89" customWidth="1"/>
    <col min="4105" max="4105" width="14.7109375" style="89" customWidth="1"/>
    <col min="4106" max="4107" width="10.8515625" style="89" customWidth="1"/>
    <col min="4108" max="4108" width="5.7109375" style="89" customWidth="1"/>
    <col min="4109" max="4124" width="13.421875" style="89" customWidth="1"/>
    <col min="4125" max="4352" width="11.421875" style="89" customWidth="1"/>
    <col min="4353" max="4353" width="3.421875" style="89" customWidth="1"/>
    <col min="4354" max="4354" width="14.8515625" style="89" customWidth="1"/>
    <col min="4355" max="4355" width="15.421875" style="89" customWidth="1"/>
    <col min="4356" max="4356" width="10.8515625" style="89" customWidth="1"/>
    <col min="4357" max="4357" width="14.421875" style="89" customWidth="1"/>
    <col min="4358" max="4360" width="10.8515625" style="89" customWidth="1"/>
    <col min="4361" max="4361" width="14.7109375" style="89" customWidth="1"/>
    <col min="4362" max="4363" width="10.8515625" style="89" customWidth="1"/>
    <col min="4364" max="4364" width="5.7109375" style="89" customWidth="1"/>
    <col min="4365" max="4380" width="13.421875" style="89" customWidth="1"/>
    <col min="4381" max="4608" width="11.421875" style="89" customWidth="1"/>
    <col min="4609" max="4609" width="3.421875" style="89" customWidth="1"/>
    <col min="4610" max="4610" width="14.8515625" style="89" customWidth="1"/>
    <col min="4611" max="4611" width="15.421875" style="89" customWidth="1"/>
    <col min="4612" max="4612" width="10.8515625" style="89" customWidth="1"/>
    <col min="4613" max="4613" width="14.421875" style="89" customWidth="1"/>
    <col min="4614" max="4616" width="10.8515625" style="89" customWidth="1"/>
    <col min="4617" max="4617" width="14.7109375" style="89" customWidth="1"/>
    <col min="4618" max="4619" width="10.8515625" style="89" customWidth="1"/>
    <col min="4620" max="4620" width="5.7109375" style="89" customWidth="1"/>
    <col min="4621" max="4636" width="13.421875" style="89" customWidth="1"/>
    <col min="4637" max="4864" width="11.421875" style="89" customWidth="1"/>
    <col min="4865" max="4865" width="3.421875" style="89" customWidth="1"/>
    <col min="4866" max="4866" width="14.8515625" style="89" customWidth="1"/>
    <col min="4867" max="4867" width="15.421875" style="89" customWidth="1"/>
    <col min="4868" max="4868" width="10.8515625" style="89" customWidth="1"/>
    <col min="4869" max="4869" width="14.421875" style="89" customWidth="1"/>
    <col min="4870" max="4872" width="10.8515625" style="89" customWidth="1"/>
    <col min="4873" max="4873" width="14.7109375" style="89" customWidth="1"/>
    <col min="4874" max="4875" width="10.8515625" style="89" customWidth="1"/>
    <col min="4876" max="4876" width="5.7109375" style="89" customWidth="1"/>
    <col min="4877" max="4892" width="13.421875" style="89" customWidth="1"/>
    <col min="4893" max="5120" width="11.421875" style="89" customWidth="1"/>
    <col min="5121" max="5121" width="3.421875" style="89" customWidth="1"/>
    <col min="5122" max="5122" width="14.8515625" style="89" customWidth="1"/>
    <col min="5123" max="5123" width="15.421875" style="89" customWidth="1"/>
    <col min="5124" max="5124" width="10.8515625" style="89" customWidth="1"/>
    <col min="5125" max="5125" width="14.421875" style="89" customWidth="1"/>
    <col min="5126" max="5128" width="10.8515625" style="89" customWidth="1"/>
    <col min="5129" max="5129" width="14.7109375" style="89" customWidth="1"/>
    <col min="5130" max="5131" width="10.8515625" style="89" customWidth="1"/>
    <col min="5132" max="5132" width="5.7109375" style="89" customWidth="1"/>
    <col min="5133" max="5148" width="13.421875" style="89" customWidth="1"/>
    <col min="5149" max="5376" width="11.421875" style="89" customWidth="1"/>
    <col min="5377" max="5377" width="3.421875" style="89" customWidth="1"/>
    <col min="5378" max="5378" width="14.8515625" style="89" customWidth="1"/>
    <col min="5379" max="5379" width="15.421875" style="89" customWidth="1"/>
    <col min="5380" max="5380" width="10.8515625" style="89" customWidth="1"/>
    <col min="5381" max="5381" width="14.421875" style="89" customWidth="1"/>
    <col min="5382" max="5384" width="10.8515625" style="89" customWidth="1"/>
    <col min="5385" max="5385" width="14.7109375" style="89" customWidth="1"/>
    <col min="5386" max="5387" width="10.8515625" style="89" customWidth="1"/>
    <col min="5388" max="5388" width="5.7109375" style="89" customWidth="1"/>
    <col min="5389" max="5404" width="13.421875" style="89" customWidth="1"/>
    <col min="5405" max="5632" width="11.421875" style="89" customWidth="1"/>
    <col min="5633" max="5633" width="3.421875" style="89" customWidth="1"/>
    <col min="5634" max="5634" width="14.8515625" style="89" customWidth="1"/>
    <col min="5635" max="5635" width="15.421875" style="89" customWidth="1"/>
    <col min="5636" max="5636" width="10.8515625" style="89" customWidth="1"/>
    <col min="5637" max="5637" width="14.421875" style="89" customWidth="1"/>
    <col min="5638" max="5640" width="10.8515625" style="89" customWidth="1"/>
    <col min="5641" max="5641" width="14.7109375" style="89" customWidth="1"/>
    <col min="5642" max="5643" width="10.8515625" style="89" customWidth="1"/>
    <col min="5644" max="5644" width="5.7109375" style="89" customWidth="1"/>
    <col min="5645" max="5660" width="13.421875" style="89" customWidth="1"/>
    <col min="5661" max="5888" width="11.421875" style="89" customWidth="1"/>
    <col min="5889" max="5889" width="3.421875" style="89" customWidth="1"/>
    <col min="5890" max="5890" width="14.8515625" style="89" customWidth="1"/>
    <col min="5891" max="5891" width="15.421875" style="89" customWidth="1"/>
    <col min="5892" max="5892" width="10.8515625" style="89" customWidth="1"/>
    <col min="5893" max="5893" width="14.421875" style="89" customWidth="1"/>
    <col min="5894" max="5896" width="10.8515625" style="89" customWidth="1"/>
    <col min="5897" max="5897" width="14.7109375" style="89" customWidth="1"/>
    <col min="5898" max="5899" width="10.8515625" style="89" customWidth="1"/>
    <col min="5900" max="5900" width="5.7109375" style="89" customWidth="1"/>
    <col min="5901" max="5916" width="13.421875" style="89" customWidth="1"/>
    <col min="5917" max="6144" width="11.421875" style="89" customWidth="1"/>
    <col min="6145" max="6145" width="3.421875" style="89" customWidth="1"/>
    <col min="6146" max="6146" width="14.8515625" style="89" customWidth="1"/>
    <col min="6147" max="6147" width="15.421875" style="89" customWidth="1"/>
    <col min="6148" max="6148" width="10.8515625" style="89" customWidth="1"/>
    <col min="6149" max="6149" width="14.421875" style="89" customWidth="1"/>
    <col min="6150" max="6152" width="10.8515625" style="89" customWidth="1"/>
    <col min="6153" max="6153" width="14.7109375" style="89" customWidth="1"/>
    <col min="6154" max="6155" width="10.8515625" style="89" customWidth="1"/>
    <col min="6156" max="6156" width="5.7109375" style="89" customWidth="1"/>
    <col min="6157" max="6172" width="13.421875" style="89" customWidth="1"/>
    <col min="6173" max="6400" width="11.421875" style="89" customWidth="1"/>
    <col min="6401" max="6401" width="3.421875" style="89" customWidth="1"/>
    <col min="6402" max="6402" width="14.8515625" style="89" customWidth="1"/>
    <col min="6403" max="6403" width="15.421875" style="89" customWidth="1"/>
    <col min="6404" max="6404" width="10.8515625" style="89" customWidth="1"/>
    <col min="6405" max="6405" width="14.421875" style="89" customWidth="1"/>
    <col min="6406" max="6408" width="10.8515625" style="89" customWidth="1"/>
    <col min="6409" max="6409" width="14.7109375" style="89" customWidth="1"/>
    <col min="6410" max="6411" width="10.8515625" style="89" customWidth="1"/>
    <col min="6412" max="6412" width="5.7109375" style="89" customWidth="1"/>
    <col min="6413" max="6428" width="13.421875" style="89" customWidth="1"/>
    <col min="6429" max="6656" width="11.421875" style="89" customWidth="1"/>
    <col min="6657" max="6657" width="3.421875" style="89" customWidth="1"/>
    <col min="6658" max="6658" width="14.8515625" style="89" customWidth="1"/>
    <col min="6659" max="6659" width="15.421875" style="89" customWidth="1"/>
    <col min="6660" max="6660" width="10.8515625" style="89" customWidth="1"/>
    <col min="6661" max="6661" width="14.421875" style="89" customWidth="1"/>
    <col min="6662" max="6664" width="10.8515625" style="89" customWidth="1"/>
    <col min="6665" max="6665" width="14.7109375" style="89" customWidth="1"/>
    <col min="6666" max="6667" width="10.8515625" style="89" customWidth="1"/>
    <col min="6668" max="6668" width="5.7109375" style="89" customWidth="1"/>
    <col min="6669" max="6684" width="13.421875" style="89" customWidth="1"/>
    <col min="6685" max="6912" width="11.421875" style="89" customWidth="1"/>
    <col min="6913" max="6913" width="3.421875" style="89" customWidth="1"/>
    <col min="6914" max="6914" width="14.8515625" style="89" customWidth="1"/>
    <col min="6915" max="6915" width="15.421875" style="89" customWidth="1"/>
    <col min="6916" max="6916" width="10.8515625" style="89" customWidth="1"/>
    <col min="6917" max="6917" width="14.421875" style="89" customWidth="1"/>
    <col min="6918" max="6920" width="10.8515625" style="89" customWidth="1"/>
    <col min="6921" max="6921" width="14.7109375" style="89" customWidth="1"/>
    <col min="6922" max="6923" width="10.8515625" style="89" customWidth="1"/>
    <col min="6924" max="6924" width="5.7109375" style="89" customWidth="1"/>
    <col min="6925" max="6940" width="13.421875" style="89" customWidth="1"/>
    <col min="6941" max="7168" width="11.421875" style="89" customWidth="1"/>
    <col min="7169" max="7169" width="3.421875" style="89" customWidth="1"/>
    <col min="7170" max="7170" width="14.8515625" style="89" customWidth="1"/>
    <col min="7171" max="7171" width="15.421875" style="89" customWidth="1"/>
    <col min="7172" max="7172" width="10.8515625" style="89" customWidth="1"/>
    <col min="7173" max="7173" width="14.421875" style="89" customWidth="1"/>
    <col min="7174" max="7176" width="10.8515625" style="89" customWidth="1"/>
    <col min="7177" max="7177" width="14.7109375" style="89" customWidth="1"/>
    <col min="7178" max="7179" width="10.8515625" style="89" customWidth="1"/>
    <col min="7180" max="7180" width="5.7109375" style="89" customWidth="1"/>
    <col min="7181" max="7196" width="13.421875" style="89" customWidth="1"/>
    <col min="7197" max="7424" width="11.421875" style="89" customWidth="1"/>
    <col min="7425" max="7425" width="3.421875" style="89" customWidth="1"/>
    <col min="7426" max="7426" width="14.8515625" style="89" customWidth="1"/>
    <col min="7427" max="7427" width="15.421875" style="89" customWidth="1"/>
    <col min="7428" max="7428" width="10.8515625" style="89" customWidth="1"/>
    <col min="7429" max="7429" width="14.421875" style="89" customWidth="1"/>
    <col min="7430" max="7432" width="10.8515625" style="89" customWidth="1"/>
    <col min="7433" max="7433" width="14.7109375" style="89" customWidth="1"/>
    <col min="7434" max="7435" width="10.8515625" style="89" customWidth="1"/>
    <col min="7436" max="7436" width="5.7109375" style="89" customWidth="1"/>
    <col min="7437" max="7452" width="13.421875" style="89" customWidth="1"/>
    <col min="7453" max="7680" width="11.421875" style="89" customWidth="1"/>
    <col min="7681" max="7681" width="3.421875" style="89" customWidth="1"/>
    <col min="7682" max="7682" width="14.8515625" style="89" customWidth="1"/>
    <col min="7683" max="7683" width="15.421875" style="89" customWidth="1"/>
    <col min="7684" max="7684" width="10.8515625" style="89" customWidth="1"/>
    <col min="7685" max="7685" width="14.421875" style="89" customWidth="1"/>
    <col min="7686" max="7688" width="10.8515625" style="89" customWidth="1"/>
    <col min="7689" max="7689" width="14.7109375" style="89" customWidth="1"/>
    <col min="7690" max="7691" width="10.8515625" style="89" customWidth="1"/>
    <col min="7692" max="7692" width="5.7109375" style="89" customWidth="1"/>
    <col min="7693" max="7708" width="13.421875" style="89" customWidth="1"/>
    <col min="7709" max="7936" width="11.421875" style="89" customWidth="1"/>
    <col min="7937" max="7937" width="3.421875" style="89" customWidth="1"/>
    <col min="7938" max="7938" width="14.8515625" style="89" customWidth="1"/>
    <col min="7939" max="7939" width="15.421875" style="89" customWidth="1"/>
    <col min="7940" max="7940" width="10.8515625" style="89" customWidth="1"/>
    <col min="7941" max="7941" width="14.421875" style="89" customWidth="1"/>
    <col min="7942" max="7944" width="10.8515625" style="89" customWidth="1"/>
    <col min="7945" max="7945" width="14.7109375" style="89" customWidth="1"/>
    <col min="7946" max="7947" width="10.8515625" style="89" customWidth="1"/>
    <col min="7948" max="7948" width="5.7109375" style="89" customWidth="1"/>
    <col min="7949" max="7964" width="13.421875" style="89" customWidth="1"/>
    <col min="7965" max="8192" width="11.421875" style="89" customWidth="1"/>
    <col min="8193" max="8193" width="3.421875" style="89" customWidth="1"/>
    <col min="8194" max="8194" width="14.8515625" style="89" customWidth="1"/>
    <col min="8195" max="8195" width="15.421875" style="89" customWidth="1"/>
    <col min="8196" max="8196" width="10.8515625" style="89" customWidth="1"/>
    <col min="8197" max="8197" width="14.421875" style="89" customWidth="1"/>
    <col min="8198" max="8200" width="10.8515625" style="89" customWidth="1"/>
    <col min="8201" max="8201" width="14.7109375" style="89" customWidth="1"/>
    <col min="8202" max="8203" width="10.8515625" style="89" customWidth="1"/>
    <col min="8204" max="8204" width="5.7109375" style="89" customWidth="1"/>
    <col min="8205" max="8220" width="13.421875" style="89" customWidth="1"/>
    <col min="8221" max="8448" width="11.421875" style="89" customWidth="1"/>
    <col min="8449" max="8449" width="3.421875" style="89" customWidth="1"/>
    <col min="8450" max="8450" width="14.8515625" style="89" customWidth="1"/>
    <col min="8451" max="8451" width="15.421875" style="89" customWidth="1"/>
    <col min="8452" max="8452" width="10.8515625" style="89" customWidth="1"/>
    <col min="8453" max="8453" width="14.421875" style="89" customWidth="1"/>
    <col min="8454" max="8456" width="10.8515625" style="89" customWidth="1"/>
    <col min="8457" max="8457" width="14.7109375" style="89" customWidth="1"/>
    <col min="8458" max="8459" width="10.8515625" style="89" customWidth="1"/>
    <col min="8460" max="8460" width="5.7109375" style="89" customWidth="1"/>
    <col min="8461" max="8476" width="13.421875" style="89" customWidth="1"/>
    <col min="8477" max="8704" width="11.421875" style="89" customWidth="1"/>
    <col min="8705" max="8705" width="3.421875" style="89" customWidth="1"/>
    <col min="8706" max="8706" width="14.8515625" style="89" customWidth="1"/>
    <col min="8707" max="8707" width="15.421875" style="89" customWidth="1"/>
    <col min="8708" max="8708" width="10.8515625" style="89" customWidth="1"/>
    <col min="8709" max="8709" width="14.421875" style="89" customWidth="1"/>
    <col min="8710" max="8712" width="10.8515625" style="89" customWidth="1"/>
    <col min="8713" max="8713" width="14.7109375" style="89" customWidth="1"/>
    <col min="8714" max="8715" width="10.8515625" style="89" customWidth="1"/>
    <col min="8716" max="8716" width="5.7109375" style="89" customWidth="1"/>
    <col min="8717" max="8732" width="13.421875" style="89" customWidth="1"/>
    <col min="8733" max="8960" width="11.421875" style="89" customWidth="1"/>
    <col min="8961" max="8961" width="3.421875" style="89" customWidth="1"/>
    <col min="8962" max="8962" width="14.8515625" style="89" customWidth="1"/>
    <col min="8963" max="8963" width="15.421875" style="89" customWidth="1"/>
    <col min="8964" max="8964" width="10.8515625" style="89" customWidth="1"/>
    <col min="8965" max="8965" width="14.421875" style="89" customWidth="1"/>
    <col min="8966" max="8968" width="10.8515625" style="89" customWidth="1"/>
    <col min="8969" max="8969" width="14.7109375" style="89" customWidth="1"/>
    <col min="8970" max="8971" width="10.8515625" style="89" customWidth="1"/>
    <col min="8972" max="8972" width="5.7109375" style="89" customWidth="1"/>
    <col min="8973" max="8988" width="13.421875" style="89" customWidth="1"/>
    <col min="8989" max="9216" width="11.421875" style="89" customWidth="1"/>
    <col min="9217" max="9217" width="3.421875" style="89" customWidth="1"/>
    <col min="9218" max="9218" width="14.8515625" style="89" customWidth="1"/>
    <col min="9219" max="9219" width="15.421875" style="89" customWidth="1"/>
    <col min="9220" max="9220" width="10.8515625" style="89" customWidth="1"/>
    <col min="9221" max="9221" width="14.421875" style="89" customWidth="1"/>
    <col min="9222" max="9224" width="10.8515625" style="89" customWidth="1"/>
    <col min="9225" max="9225" width="14.7109375" style="89" customWidth="1"/>
    <col min="9226" max="9227" width="10.8515625" style="89" customWidth="1"/>
    <col min="9228" max="9228" width="5.7109375" style="89" customWidth="1"/>
    <col min="9229" max="9244" width="13.421875" style="89" customWidth="1"/>
    <col min="9245" max="9472" width="11.421875" style="89" customWidth="1"/>
    <col min="9473" max="9473" width="3.421875" style="89" customWidth="1"/>
    <col min="9474" max="9474" width="14.8515625" style="89" customWidth="1"/>
    <col min="9475" max="9475" width="15.421875" style="89" customWidth="1"/>
    <col min="9476" max="9476" width="10.8515625" style="89" customWidth="1"/>
    <col min="9477" max="9477" width="14.421875" style="89" customWidth="1"/>
    <col min="9478" max="9480" width="10.8515625" style="89" customWidth="1"/>
    <col min="9481" max="9481" width="14.7109375" style="89" customWidth="1"/>
    <col min="9482" max="9483" width="10.8515625" style="89" customWidth="1"/>
    <col min="9484" max="9484" width="5.7109375" style="89" customWidth="1"/>
    <col min="9485" max="9500" width="13.421875" style="89" customWidth="1"/>
    <col min="9501" max="9728" width="11.421875" style="89" customWidth="1"/>
    <col min="9729" max="9729" width="3.421875" style="89" customWidth="1"/>
    <col min="9730" max="9730" width="14.8515625" style="89" customWidth="1"/>
    <col min="9731" max="9731" width="15.421875" style="89" customWidth="1"/>
    <col min="9732" max="9732" width="10.8515625" style="89" customWidth="1"/>
    <col min="9733" max="9733" width="14.421875" style="89" customWidth="1"/>
    <col min="9734" max="9736" width="10.8515625" style="89" customWidth="1"/>
    <col min="9737" max="9737" width="14.7109375" style="89" customWidth="1"/>
    <col min="9738" max="9739" width="10.8515625" style="89" customWidth="1"/>
    <col min="9740" max="9740" width="5.7109375" style="89" customWidth="1"/>
    <col min="9741" max="9756" width="13.421875" style="89" customWidth="1"/>
    <col min="9757" max="9984" width="11.421875" style="89" customWidth="1"/>
    <col min="9985" max="9985" width="3.421875" style="89" customWidth="1"/>
    <col min="9986" max="9986" width="14.8515625" style="89" customWidth="1"/>
    <col min="9987" max="9987" width="15.421875" style="89" customWidth="1"/>
    <col min="9988" max="9988" width="10.8515625" style="89" customWidth="1"/>
    <col min="9989" max="9989" width="14.421875" style="89" customWidth="1"/>
    <col min="9990" max="9992" width="10.8515625" style="89" customWidth="1"/>
    <col min="9993" max="9993" width="14.7109375" style="89" customWidth="1"/>
    <col min="9994" max="9995" width="10.8515625" style="89" customWidth="1"/>
    <col min="9996" max="9996" width="5.7109375" style="89" customWidth="1"/>
    <col min="9997" max="10012" width="13.421875" style="89" customWidth="1"/>
    <col min="10013" max="10240" width="11.421875" style="89" customWidth="1"/>
    <col min="10241" max="10241" width="3.421875" style="89" customWidth="1"/>
    <col min="10242" max="10242" width="14.8515625" style="89" customWidth="1"/>
    <col min="10243" max="10243" width="15.421875" style="89" customWidth="1"/>
    <col min="10244" max="10244" width="10.8515625" style="89" customWidth="1"/>
    <col min="10245" max="10245" width="14.421875" style="89" customWidth="1"/>
    <col min="10246" max="10248" width="10.8515625" style="89" customWidth="1"/>
    <col min="10249" max="10249" width="14.7109375" style="89" customWidth="1"/>
    <col min="10250" max="10251" width="10.8515625" style="89" customWidth="1"/>
    <col min="10252" max="10252" width="5.7109375" style="89" customWidth="1"/>
    <col min="10253" max="10268" width="13.421875" style="89" customWidth="1"/>
    <col min="10269" max="10496" width="11.421875" style="89" customWidth="1"/>
    <col min="10497" max="10497" width="3.421875" style="89" customWidth="1"/>
    <col min="10498" max="10498" width="14.8515625" style="89" customWidth="1"/>
    <col min="10499" max="10499" width="15.421875" style="89" customWidth="1"/>
    <col min="10500" max="10500" width="10.8515625" style="89" customWidth="1"/>
    <col min="10501" max="10501" width="14.421875" style="89" customWidth="1"/>
    <col min="10502" max="10504" width="10.8515625" style="89" customWidth="1"/>
    <col min="10505" max="10505" width="14.7109375" style="89" customWidth="1"/>
    <col min="10506" max="10507" width="10.8515625" style="89" customWidth="1"/>
    <col min="10508" max="10508" width="5.7109375" style="89" customWidth="1"/>
    <col min="10509" max="10524" width="13.421875" style="89" customWidth="1"/>
    <col min="10525" max="10752" width="11.421875" style="89" customWidth="1"/>
    <col min="10753" max="10753" width="3.421875" style="89" customWidth="1"/>
    <col min="10754" max="10754" width="14.8515625" style="89" customWidth="1"/>
    <col min="10755" max="10755" width="15.421875" style="89" customWidth="1"/>
    <col min="10756" max="10756" width="10.8515625" style="89" customWidth="1"/>
    <col min="10757" max="10757" width="14.421875" style="89" customWidth="1"/>
    <col min="10758" max="10760" width="10.8515625" style="89" customWidth="1"/>
    <col min="10761" max="10761" width="14.7109375" style="89" customWidth="1"/>
    <col min="10762" max="10763" width="10.8515625" style="89" customWidth="1"/>
    <col min="10764" max="10764" width="5.7109375" style="89" customWidth="1"/>
    <col min="10765" max="10780" width="13.421875" style="89" customWidth="1"/>
    <col min="10781" max="11008" width="11.421875" style="89" customWidth="1"/>
    <col min="11009" max="11009" width="3.421875" style="89" customWidth="1"/>
    <col min="11010" max="11010" width="14.8515625" style="89" customWidth="1"/>
    <col min="11011" max="11011" width="15.421875" style="89" customWidth="1"/>
    <col min="11012" max="11012" width="10.8515625" style="89" customWidth="1"/>
    <col min="11013" max="11013" width="14.421875" style="89" customWidth="1"/>
    <col min="11014" max="11016" width="10.8515625" style="89" customWidth="1"/>
    <col min="11017" max="11017" width="14.7109375" style="89" customWidth="1"/>
    <col min="11018" max="11019" width="10.8515625" style="89" customWidth="1"/>
    <col min="11020" max="11020" width="5.7109375" style="89" customWidth="1"/>
    <col min="11021" max="11036" width="13.421875" style="89" customWidth="1"/>
    <col min="11037" max="11264" width="11.421875" style="89" customWidth="1"/>
    <col min="11265" max="11265" width="3.421875" style="89" customWidth="1"/>
    <col min="11266" max="11266" width="14.8515625" style="89" customWidth="1"/>
    <col min="11267" max="11267" width="15.421875" style="89" customWidth="1"/>
    <col min="11268" max="11268" width="10.8515625" style="89" customWidth="1"/>
    <col min="11269" max="11269" width="14.421875" style="89" customWidth="1"/>
    <col min="11270" max="11272" width="10.8515625" style="89" customWidth="1"/>
    <col min="11273" max="11273" width="14.7109375" style="89" customWidth="1"/>
    <col min="11274" max="11275" width="10.8515625" style="89" customWidth="1"/>
    <col min="11276" max="11276" width="5.7109375" style="89" customWidth="1"/>
    <col min="11277" max="11292" width="13.421875" style="89" customWidth="1"/>
    <col min="11293" max="11520" width="11.421875" style="89" customWidth="1"/>
    <col min="11521" max="11521" width="3.421875" style="89" customWidth="1"/>
    <col min="11522" max="11522" width="14.8515625" style="89" customWidth="1"/>
    <col min="11523" max="11523" width="15.421875" style="89" customWidth="1"/>
    <col min="11524" max="11524" width="10.8515625" style="89" customWidth="1"/>
    <col min="11525" max="11525" width="14.421875" style="89" customWidth="1"/>
    <col min="11526" max="11528" width="10.8515625" style="89" customWidth="1"/>
    <col min="11529" max="11529" width="14.7109375" style="89" customWidth="1"/>
    <col min="11530" max="11531" width="10.8515625" style="89" customWidth="1"/>
    <col min="11532" max="11532" width="5.7109375" style="89" customWidth="1"/>
    <col min="11533" max="11548" width="13.421875" style="89" customWidth="1"/>
    <col min="11549" max="11776" width="11.421875" style="89" customWidth="1"/>
    <col min="11777" max="11777" width="3.421875" style="89" customWidth="1"/>
    <col min="11778" max="11778" width="14.8515625" style="89" customWidth="1"/>
    <col min="11779" max="11779" width="15.421875" style="89" customWidth="1"/>
    <col min="11780" max="11780" width="10.8515625" style="89" customWidth="1"/>
    <col min="11781" max="11781" width="14.421875" style="89" customWidth="1"/>
    <col min="11782" max="11784" width="10.8515625" style="89" customWidth="1"/>
    <col min="11785" max="11785" width="14.7109375" style="89" customWidth="1"/>
    <col min="11786" max="11787" width="10.8515625" style="89" customWidth="1"/>
    <col min="11788" max="11788" width="5.7109375" style="89" customWidth="1"/>
    <col min="11789" max="11804" width="13.421875" style="89" customWidth="1"/>
    <col min="11805" max="12032" width="11.421875" style="89" customWidth="1"/>
    <col min="12033" max="12033" width="3.421875" style="89" customWidth="1"/>
    <col min="12034" max="12034" width="14.8515625" style="89" customWidth="1"/>
    <col min="12035" max="12035" width="15.421875" style="89" customWidth="1"/>
    <col min="12036" max="12036" width="10.8515625" style="89" customWidth="1"/>
    <col min="12037" max="12037" width="14.421875" style="89" customWidth="1"/>
    <col min="12038" max="12040" width="10.8515625" style="89" customWidth="1"/>
    <col min="12041" max="12041" width="14.7109375" style="89" customWidth="1"/>
    <col min="12042" max="12043" width="10.8515625" style="89" customWidth="1"/>
    <col min="12044" max="12044" width="5.7109375" style="89" customWidth="1"/>
    <col min="12045" max="12060" width="13.421875" style="89" customWidth="1"/>
    <col min="12061" max="12288" width="11.421875" style="89" customWidth="1"/>
    <col min="12289" max="12289" width="3.421875" style="89" customWidth="1"/>
    <col min="12290" max="12290" width="14.8515625" style="89" customWidth="1"/>
    <col min="12291" max="12291" width="15.421875" style="89" customWidth="1"/>
    <col min="12292" max="12292" width="10.8515625" style="89" customWidth="1"/>
    <col min="12293" max="12293" width="14.421875" style="89" customWidth="1"/>
    <col min="12294" max="12296" width="10.8515625" style="89" customWidth="1"/>
    <col min="12297" max="12297" width="14.7109375" style="89" customWidth="1"/>
    <col min="12298" max="12299" width="10.8515625" style="89" customWidth="1"/>
    <col min="12300" max="12300" width="5.7109375" style="89" customWidth="1"/>
    <col min="12301" max="12316" width="13.421875" style="89" customWidth="1"/>
    <col min="12317" max="12544" width="11.421875" style="89" customWidth="1"/>
    <col min="12545" max="12545" width="3.421875" style="89" customWidth="1"/>
    <col min="12546" max="12546" width="14.8515625" style="89" customWidth="1"/>
    <col min="12547" max="12547" width="15.421875" style="89" customWidth="1"/>
    <col min="12548" max="12548" width="10.8515625" style="89" customWidth="1"/>
    <col min="12549" max="12549" width="14.421875" style="89" customWidth="1"/>
    <col min="12550" max="12552" width="10.8515625" style="89" customWidth="1"/>
    <col min="12553" max="12553" width="14.7109375" style="89" customWidth="1"/>
    <col min="12554" max="12555" width="10.8515625" style="89" customWidth="1"/>
    <col min="12556" max="12556" width="5.7109375" style="89" customWidth="1"/>
    <col min="12557" max="12572" width="13.421875" style="89" customWidth="1"/>
    <col min="12573" max="12800" width="11.421875" style="89" customWidth="1"/>
    <col min="12801" max="12801" width="3.421875" style="89" customWidth="1"/>
    <col min="12802" max="12802" width="14.8515625" style="89" customWidth="1"/>
    <col min="12803" max="12803" width="15.421875" style="89" customWidth="1"/>
    <col min="12804" max="12804" width="10.8515625" style="89" customWidth="1"/>
    <col min="12805" max="12805" width="14.421875" style="89" customWidth="1"/>
    <col min="12806" max="12808" width="10.8515625" style="89" customWidth="1"/>
    <col min="12809" max="12809" width="14.7109375" style="89" customWidth="1"/>
    <col min="12810" max="12811" width="10.8515625" style="89" customWidth="1"/>
    <col min="12812" max="12812" width="5.7109375" style="89" customWidth="1"/>
    <col min="12813" max="12828" width="13.421875" style="89" customWidth="1"/>
    <col min="12829" max="13056" width="11.421875" style="89" customWidth="1"/>
    <col min="13057" max="13057" width="3.421875" style="89" customWidth="1"/>
    <col min="13058" max="13058" width="14.8515625" style="89" customWidth="1"/>
    <col min="13059" max="13059" width="15.421875" style="89" customWidth="1"/>
    <col min="13060" max="13060" width="10.8515625" style="89" customWidth="1"/>
    <col min="13061" max="13061" width="14.421875" style="89" customWidth="1"/>
    <col min="13062" max="13064" width="10.8515625" style="89" customWidth="1"/>
    <col min="13065" max="13065" width="14.7109375" style="89" customWidth="1"/>
    <col min="13066" max="13067" width="10.8515625" style="89" customWidth="1"/>
    <col min="13068" max="13068" width="5.7109375" style="89" customWidth="1"/>
    <col min="13069" max="13084" width="13.421875" style="89" customWidth="1"/>
    <col min="13085" max="13312" width="11.421875" style="89" customWidth="1"/>
    <col min="13313" max="13313" width="3.421875" style="89" customWidth="1"/>
    <col min="13314" max="13314" width="14.8515625" style="89" customWidth="1"/>
    <col min="13315" max="13315" width="15.421875" style="89" customWidth="1"/>
    <col min="13316" max="13316" width="10.8515625" style="89" customWidth="1"/>
    <col min="13317" max="13317" width="14.421875" style="89" customWidth="1"/>
    <col min="13318" max="13320" width="10.8515625" style="89" customWidth="1"/>
    <col min="13321" max="13321" width="14.7109375" style="89" customWidth="1"/>
    <col min="13322" max="13323" width="10.8515625" style="89" customWidth="1"/>
    <col min="13324" max="13324" width="5.7109375" style="89" customWidth="1"/>
    <col min="13325" max="13340" width="13.421875" style="89" customWidth="1"/>
    <col min="13341" max="13568" width="11.421875" style="89" customWidth="1"/>
    <col min="13569" max="13569" width="3.421875" style="89" customWidth="1"/>
    <col min="13570" max="13570" width="14.8515625" style="89" customWidth="1"/>
    <col min="13571" max="13571" width="15.421875" style="89" customWidth="1"/>
    <col min="13572" max="13572" width="10.8515625" style="89" customWidth="1"/>
    <col min="13573" max="13573" width="14.421875" style="89" customWidth="1"/>
    <col min="13574" max="13576" width="10.8515625" style="89" customWidth="1"/>
    <col min="13577" max="13577" width="14.7109375" style="89" customWidth="1"/>
    <col min="13578" max="13579" width="10.8515625" style="89" customWidth="1"/>
    <col min="13580" max="13580" width="5.7109375" style="89" customWidth="1"/>
    <col min="13581" max="13596" width="13.421875" style="89" customWidth="1"/>
    <col min="13597" max="13824" width="11.421875" style="89" customWidth="1"/>
    <col min="13825" max="13825" width="3.421875" style="89" customWidth="1"/>
    <col min="13826" max="13826" width="14.8515625" style="89" customWidth="1"/>
    <col min="13827" max="13827" width="15.421875" style="89" customWidth="1"/>
    <col min="13828" max="13828" width="10.8515625" style="89" customWidth="1"/>
    <col min="13829" max="13829" width="14.421875" style="89" customWidth="1"/>
    <col min="13830" max="13832" width="10.8515625" style="89" customWidth="1"/>
    <col min="13833" max="13833" width="14.7109375" style="89" customWidth="1"/>
    <col min="13834" max="13835" width="10.8515625" style="89" customWidth="1"/>
    <col min="13836" max="13836" width="5.7109375" style="89" customWidth="1"/>
    <col min="13837" max="13852" width="13.421875" style="89" customWidth="1"/>
    <col min="13853" max="14080" width="11.421875" style="89" customWidth="1"/>
    <col min="14081" max="14081" width="3.421875" style="89" customWidth="1"/>
    <col min="14082" max="14082" width="14.8515625" style="89" customWidth="1"/>
    <col min="14083" max="14083" width="15.421875" style="89" customWidth="1"/>
    <col min="14084" max="14084" width="10.8515625" style="89" customWidth="1"/>
    <col min="14085" max="14085" width="14.421875" style="89" customWidth="1"/>
    <col min="14086" max="14088" width="10.8515625" style="89" customWidth="1"/>
    <col min="14089" max="14089" width="14.7109375" style="89" customWidth="1"/>
    <col min="14090" max="14091" width="10.8515625" style="89" customWidth="1"/>
    <col min="14092" max="14092" width="5.7109375" style="89" customWidth="1"/>
    <col min="14093" max="14108" width="13.421875" style="89" customWidth="1"/>
    <col min="14109" max="14336" width="11.421875" style="89" customWidth="1"/>
    <col min="14337" max="14337" width="3.421875" style="89" customWidth="1"/>
    <col min="14338" max="14338" width="14.8515625" style="89" customWidth="1"/>
    <col min="14339" max="14339" width="15.421875" style="89" customWidth="1"/>
    <col min="14340" max="14340" width="10.8515625" style="89" customWidth="1"/>
    <col min="14341" max="14341" width="14.421875" style="89" customWidth="1"/>
    <col min="14342" max="14344" width="10.8515625" style="89" customWidth="1"/>
    <col min="14345" max="14345" width="14.7109375" style="89" customWidth="1"/>
    <col min="14346" max="14347" width="10.8515625" style="89" customWidth="1"/>
    <col min="14348" max="14348" width="5.7109375" style="89" customWidth="1"/>
    <col min="14349" max="14364" width="13.421875" style="89" customWidth="1"/>
    <col min="14365" max="14592" width="11.421875" style="89" customWidth="1"/>
    <col min="14593" max="14593" width="3.421875" style="89" customWidth="1"/>
    <col min="14594" max="14594" width="14.8515625" style="89" customWidth="1"/>
    <col min="14595" max="14595" width="15.421875" style="89" customWidth="1"/>
    <col min="14596" max="14596" width="10.8515625" style="89" customWidth="1"/>
    <col min="14597" max="14597" width="14.421875" style="89" customWidth="1"/>
    <col min="14598" max="14600" width="10.8515625" style="89" customWidth="1"/>
    <col min="14601" max="14601" width="14.7109375" style="89" customWidth="1"/>
    <col min="14602" max="14603" width="10.8515625" style="89" customWidth="1"/>
    <col min="14604" max="14604" width="5.7109375" style="89" customWidth="1"/>
    <col min="14605" max="14620" width="13.421875" style="89" customWidth="1"/>
    <col min="14621" max="14848" width="11.421875" style="89" customWidth="1"/>
    <col min="14849" max="14849" width="3.421875" style="89" customWidth="1"/>
    <col min="14850" max="14850" width="14.8515625" style="89" customWidth="1"/>
    <col min="14851" max="14851" width="15.421875" style="89" customWidth="1"/>
    <col min="14852" max="14852" width="10.8515625" style="89" customWidth="1"/>
    <col min="14853" max="14853" width="14.421875" style="89" customWidth="1"/>
    <col min="14854" max="14856" width="10.8515625" style="89" customWidth="1"/>
    <col min="14857" max="14857" width="14.7109375" style="89" customWidth="1"/>
    <col min="14858" max="14859" width="10.8515625" style="89" customWidth="1"/>
    <col min="14860" max="14860" width="5.7109375" style="89" customWidth="1"/>
    <col min="14861" max="14876" width="13.421875" style="89" customWidth="1"/>
    <col min="14877" max="15104" width="11.421875" style="89" customWidth="1"/>
    <col min="15105" max="15105" width="3.421875" style="89" customWidth="1"/>
    <col min="15106" max="15106" width="14.8515625" style="89" customWidth="1"/>
    <col min="15107" max="15107" width="15.421875" style="89" customWidth="1"/>
    <col min="15108" max="15108" width="10.8515625" style="89" customWidth="1"/>
    <col min="15109" max="15109" width="14.421875" style="89" customWidth="1"/>
    <col min="15110" max="15112" width="10.8515625" style="89" customWidth="1"/>
    <col min="15113" max="15113" width="14.7109375" style="89" customWidth="1"/>
    <col min="15114" max="15115" width="10.8515625" style="89" customWidth="1"/>
    <col min="15116" max="15116" width="5.7109375" style="89" customWidth="1"/>
    <col min="15117" max="15132" width="13.421875" style="89" customWidth="1"/>
    <col min="15133" max="15360" width="11.421875" style="89" customWidth="1"/>
    <col min="15361" max="15361" width="3.421875" style="89" customWidth="1"/>
    <col min="15362" max="15362" width="14.8515625" style="89" customWidth="1"/>
    <col min="15363" max="15363" width="15.421875" style="89" customWidth="1"/>
    <col min="15364" max="15364" width="10.8515625" style="89" customWidth="1"/>
    <col min="15365" max="15365" width="14.421875" style="89" customWidth="1"/>
    <col min="15366" max="15368" width="10.8515625" style="89" customWidth="1"/>
    <col min="15369" max="15369" width="14.7109375" style="89" customWidth="1"/>
    <col min="15370" max="15371" width="10.8515625" style="89" customWidth="1"/>
    <col min="15372" max="15372" width="5.7109375" style="89" customWidth="1"/>
    <col min="15373" max="15388" width="13.421875" style="89" customWidth="1"/>
    <col min="15389" max="15616" width="11.421875" style="89" customWidth="1"/>
    <col min="15617" max="15617" width="3.421875" style="89" customWidth="1"/>
    <col min="15618" max="15618" width="14.8515625" style="89" customWidth="1"/>
    <col min="15619" max="15619" width="15.421875" style="89" customWidth="1"/>
    <col min="15620" max="15620" width="10.8515625" style="89" customWidth="1"/>
    <col min="15621" max="15621" width="14.421875" style="89" customWidth="1"/>
    <col min="15622" max="15624" width="10.8515625" style="89" customWidth="1"/>
    <col min="15625" max="15625" width="14.7109375" style="89" customWidth="1"/>
    <col min="15626" max="15627" width="10.8515625" style="89" customWidth="1"/>
    <col min="15628" max="15628" width="5.7109375" style="89" customWidth="1"/>
    <col min="15629" max="15644" width="13.421875" style="89" customWidth="1"/>
    <col min="15645" max="15872" width="11.421875" style="89" customWidth="1"/>
    <col min="15873" max="15873" width="3.421875" style="89" customWidth="1"/>
    <col min="15874" max="15874" width="14.8515625" style="89" customWidth="1"/>
    <col min="15875" max="15875" width="15.421875" style="89" customWidth="1"/>
    <col min="15876" max="15876" width="10.8515625" style="89" customWidth="1"/>
    <col min="15877" max="15877" width="14.421875" style="89" customWidth="1"/>
    <col min="15878" max="15880" width="10.8515625" style="89" customWidth="1"/>
    <col min="15881" max="15881" width="14.7109375" style="89" customWidth="1"/>
    <col min="15882" max="15883" width="10.8515625" style="89" customWidth="1"/>
    <col min="15884" max="15884" width="5.7109375" style="89" customWidth="1"/>
    <col min="15885" max="15900" width="13.421875" style="89" customWidth="1"/>
    <col min="15901" max="16128" width="11.421875" style="89" customWidth="1"/>
    <col min="16129" max="16129" width="3.421875" style="89" customWidth="1"/>
    <col min="16130" max="16130" width="14.8515625" style="89" customWidth="1"/>
    <col min="16131" max="16131" width="15.421875" style="89" customWidth="1"/>
    <col min="16132" max="16132" width="10.8515625" style="89" customWidth="1"/>
    <col min="16133" max="16133" width="14.421875" style="89" customWidth="1"/>
    <col min="16134" max="16136" width="10.8515625" style="89" customWidth="1"/>
    <col min="16137" max="16137" width="14.7109375" style="89" customWidth="1"/>
    <col min="16138" max="16139" width="10.8515625" style="89" customWidth="1"/>
    <col min="16140" max="16140" width="5.7109375" style="89" customWidth="1"/>
    <col min="16141" max="16156" width="13.421875" style="89" customWidth="1"/>
    <col min="16157" max="16384" width="11.421875" style="89" customWidth="1"/>
  </cols>
  <sheetData>
    <row r="1" ht="12.75" customHeight="1">
      <c r="B1" s="90"/>
    </row>
    <row r="2" spans="1:12" ht="50.1" customHeight="1">
      <c r="A2" s="260" t="s">
        <v>238</v>
      </c>
      <c r="B2" s="261"/>
      <c r="C2" s="261"/>
      <c r="D2" s="261"/>
      <c r="E2" s="261"/>
      <c r="F2" s="261"/>
      <c r="G2" s="261"/>
      <c r="H2" s="261"/>
      <c r="I2" s="261"/>
      <c r="J2" s="261"/>
      <c r="K2" s="261"/>
      <c r="L2" s="261"/>
    </row>
    <row r="3" spans="1:12" ht="12.75" customHeight="1">
      <c r="A3" s="92" t="s">
        <v>0</v>
      </c>
      <c r="B3" s="92" t="s">
        <v>151</v>
      </c>
      <c r="C3" s="93"/>
      <c r="D3" s="93"/>
      <c r="E3" s="93"/>
      <c r="F3" s="93"/>
      <c r="G3" s="93"/>
      <c r="H3" s="93"/>
      <c r="I3" s="93"/>
      <c r="J3" s="93"/>
      <c r="K3" s="93"/>
      <c r="L3" s="93"/>
    </row>
    <row r="4" spans="1:12" ht="6" customHeight="1">
      <c r="A4" s="94"/>
      <c r="B4" s="94"/>
      <c r="C4" s="94"/>
      <c r="D4" s="94"/>
      <c r="E4" s="94"/>
      <c r="F4" s="94"/>
      <c r="G4" s="94"/>
      <c r="H4" s="94"/>
      <c r="I4" s="94"/>
      <c r="J4" s="94"/>
      <c r="K4" s="94"/>
      <c r="L4" s="94"/>
    </row>
    <row r="5" spans="1:12" ht="20.1" customHeight="1">
      <c r="A5" s="1"/>
      <c r="B5" s="6" t="s">
        <v>152</v>
      </c>
      <c r="C5" s="262" t="s">
        <v>68</v>
      </c>
      <c r="D5" s="263"/>
      <c r="E5" s="263"/>
      <c r="F5" s="263"/>
      <c r="G5" s="62" t="s">
        <v>154</v>
      </c>
      <c r="H5" s="253"/>
      <c r="I5" s="62" t="s">
        <v>153</v>
      </c>
      <c r="J5" s="290"/>
      <c r="K5" s="290"/>
      <c r="L5" s="290"/>
    </row>
    <row r="6" spans="1:12" ht="20.1" customHeight="1">
      <c r="A6" s="1"/>
      <c r="B6" s="6" t="s">
        <v>206</v>
      </c>
      <c r="C6" s="264"/>
      <c r="D6" s="264"/>
      <c r="E6" s="264"/>
      <c r="F6" s="264"/>
      <c r="G6" s="62" t="s">
        <v>232</v>
      </c>
      <c r="H6" s="255"/>
      <c r="I6" s="1"/>
      <c r="J6" s="1"/>
      <c r="K6" s="1"/>
      <c r="L6" s="1"/>
    </row>
    <row r="7" spans="1:12" ht="20.1" customHeight="1">
      <c r="A7" s="1"/>
      <c r="B7" s="6" t="s">
        <v>168</v>
      </c>
      <c r="C7" s="263"/>
      <c r="D7" s="263"/>
      <c r="E7" s="263"/>
      <c r="F7" s="263"/>
      <c r="G7" s="62" t="s">
        <v>155</v>
      </c>
      <c r="H7" s="262"/>
      <c r="I7" s="262"/>
      <c r="J7" s="262"/>
      <c r="K7" s="262"/>
      <c r="L7" s="262"/>
    </row>
    <row r="8" spans="1:12" ht="12.95" customHeight="1">
      <c r="A8" s="94"/>
      <c r="B8" s="94"/>
      <c r="C8" s="94"/>
      <c r="D8" s="94"/>
      <c r="E8" s="94"/>
      <c r="F8" s="94"/>
      <c r="G8" s="94"/>
      <c r="H8" s="94"/>
      <c r="I8" s="94"/>
      <c r="J8" s="94"/>
      <c r="K8" s="94"/>
      <c r="L8" s="94"/>
    </row>
    <row r="9" spans="1:12" ht="12.75" customHeight="1">
      <c r="A9" s="92" t="s">
        <v>1</v>
      </c>
      <c r="B9" s="92" t="s">
        <v>158</v>
      </c>
      <c r="C9" s="93"/>
      <c r="D9" s="93"/>
      <c r="E9" s="93"/>
      <c r="F9" s="93"/>
      <c r="G9" s="93"/>
      <c r="H9" s="93"/>
      <c r="I9" s="93"/>
      <c r="J9" s="93"/>
      <c r="K9" s="93"/>
      <c r="L9" s="93"/>
    </row>
    <row r="10" ht="6" customHeight="1"/>
    <row r="11" ht="15.75" customHeight="1"/>
    <row r="12" spans="2:6" ht="15.75" customHeight="1">
      <c r="B12" s="108"/>
      <c r="C12" s="108"/>
      <c r="D12" s="108"/>
      <c r="E12" s="108"/>
      <c r="F12" s="108"/>
    </row>
    <row r="13" spans="2:10" ht="15.75" customHeight="1">
      <c r="B13" s="109" t="s">
        <v>239</v>
      </c>
      <c r="D13" s="109"/>
      <c r="E13" s="100">
        <v>10</v>
      </c>
      <c r="F13" s="99" t="s">
        <v>138</v>
      </c>
      <c r="G13" s="108"/>
      <c r="H13" s="108"/>
      <c r="I13" s="108"/>
      <c r="J13" s="108"/>
    </row>
    <row r="14" spans="2:10" ht="15.75" customHeight="1">
      <c r="B14" s="109"/>
      <c r="D14" s="109"/>
      <c r="E14" s="110"/>
      <c r="F14" s="109"/>
      <c r="G14" s="108"/>
      <c r="H14" s="108"/>
      <c r="I14" s="108"/>
      <c r="J14" s="111"/>
    </row>
    <row r="15" spans="2:10" ht="15.75" customHeight="1">
      <c r="B15" s="109" t="s">
        <v>240</v>
      </c>
      <c r="D15" s="109"/>
      <c r="E15" s="100">
        <v>4</v>
      </c>
      <c r="F15" s="109" t="s">
        <v>241</v>
      </c>
      <c r="G15" s="108"/>
      <c r="H15" s="108"/>
      <c r="I15" s="108"/>
      <c r="J15" s="112"/>
    </row>
    <row r="16" spans="2:10" ht="15.75" customHeight="1">
      <c r="B16" s="109"/>
      <c r="D16" s="109"/>
      <c r="E16" s="110"/>
      <c r="F16" s="109"/>
      <c r="G16" s="108"/>
      <c r="H16" s="108"/>
      <c r="I16" s="108"/>
      <c r="J16" s="112"/>
    </row>
    <row r="17" spans="2:10" ht="15.75" customHeight="1">
      <c r="B17" s="109" t="s">
        <v>242</v>
      </c>
      <c r="D17" s="109"/>
      <c r="E17" s="100">
        <v>200</v>
      </c>
      <c r="F17" s="109" t="s">
        <v>72</v>
      </c>
      <c r="G17" s="108"/>
      <c r="H17" s="108"/>
      <c r="I17" s="108"/>
      <c r="J17" s="112"/>
    </row>
    <row r="18" spans="2:10" ht="15.75" customHeight="1">
      <c r="B18" s="109"/>
      <c r="D18" s="109"/>
      <c r="E18" s="110"/>
      <c r="F18" s="109"/>
      <c r="G18" s="108"/>
      <c r="H18" s="108"/>
      <c r="I18" s="108"/>
      <c r="J18" s="112"/>
    </row>
    <row r="19" spans="2:10" ht="15.75" customHeight="1">
      <c r="B19" s="109" t="s">
        <v>243</v>
      </c>
      <c r="D19" s="109"/>
      <c r="E19" s="100">
        <v>25</v>
      </c>
      <c r="F19" s="109" t="s">
        <v>72</v>
      </c>
      <c r="G19" s="108"/>
      <c r="H19" s="108"/>
      <c r="I19" s="108"/>
      <c r="J19" s="112"/>
    </row>
    <row r="20" spans="2:10" ht="15.75" customHeight="1">
      <c r="B20" s="109" t="s">
        <v>252</v>
      </c>
      <c r="D20" s="109"/>
      <c r="E20" s="100">
        <v>25</v>
      </c>
      <c r="F20" s="109" t="s">
        <v>72</v>
      </c>
      <c r="G20" s="108"/>
      <c r="H20" s="108"/>
      <c r="I20" s="108"/>
      <c r="J20" s="112"/>
    </row>
    <row r="21" spans="2:10" ht="15.75" customHeight="1">
      <c r="B21" s="109"/>
      <c r="D21" s="109"/>
      <c r="E21" s="110"/>
      <c r="F21" s="109"/>
      <c r="G21" s="108"/>
      <c r="H21" s="108"/>
      <c r="I21" s="108"/>
      <c r="J21" s="112"/>
    </row>
    <row r="22" spans="2:10" ht="15.75" customHeight="1">
      <c r="B22" s="109" t="s">
        <v>244</v>
      </c>
      <c r="D22" s="109"/>
      <c r="E22" s="110"/>
      <c r="F22" s="109"/>
      <c r="G22" s="108"/>
      <c r="H22" s="108"/>
      <c r="I22" s="108"/>
      <c r="J22" s="112"/>
    </row>
    <row r="23" spans="2:10" ht="15.75" customHeight="1">
      <c r="B23" s="109" t="s">
        <v>246</v>
      </c>
      <c r="D23" s="109"/>
      <c r="E23" s="100">
        <v>8</v>
      </c>
      <c r="F23" s="109" t="s">
        <v>129</v>
      </c>
      <c r="G23" s="108"/>
      <c r="H23" s="108"/>
      <c r="I23" s="108"/>
      <c r="J23" s="112"/>
    </row>
    <row r="24" spans="2:10" ht="15.75" customHeight="1">
      <c r="B24" s="109" t="s">
        <v>247</v>
      </c>
      <c r="D24" s="109"/>
      <c r="E24" s="100">
        <v>8</v>
      </c>
      <c r="F24" s="109" t="s">
        <v>129</v>
      </c>
      <c r="G24" s="108"/>
      <c r="H24" s="108"/>
      <c r="I24" s="108"/>
      <c r="J24" s="111"/>
    </row>
    <row r="25" spans="2:6" ht="15.75" customHeight="1">
      <c r="B25" s="109" t="s">
        <v>245</v>
      </c>
      <c r="D25" s="109"/>
      <c r="E25" s="110"/>
      <c r="F25" s="109"/>
    </row>
    <row r="26" spans="2:7" ht="15.75" customHeight="1">
      <c r="B26" s="109" t="s">
        <v>246</v>
      </c>
      <c r="D26" s="109"/>
      <c r="E26" s="100">
        <v>8</v>
      </c>
      <c r="F26" s="109" t="s">
        <v>129</v>
      </c>
      <c r="G26" s="91"/>
    </row>
    <row r="27" spans="2:7" ht="15.75" customHeight="1">
      <c r="B27" s="109" t="s">
        <v>247</v>
      </c>
      <c r="D27" s="109"/>
      <c r="E27" s="100">
        <v>8</v>
      </c>
      <c r="F27" s="109" t="s">
        <v>129</v>
      </c>
      <c r="G27" s="91"/>
    </row>
    <row r="28" spans="2:7" ht="15.75" customHeight="1">
      <c r="B28" s="111"/>
      <c r="D28" s="111"/>
      <c r="E28" s="111"/>
      <c r="F28" s="111"/>
      <c r="G28" s="91"/>
    </row>
    <row r="29" spans="2:7" ht="15.75" customHeight="1">
      <c r="B29" s="111"/>
      <c r="D29" s="111"/>
      <c r="E29" s="111"/>
      <c r="F29" s="111"/>
      <c r="G29" s="91"/>
    </row>
    <row r="30" spans="2:7" ht="15.75" customHeight="1">
      <c r="B30" s="111" t="s">
        <v>248</v>
      </c>
      <c r="D30" s="111"/>
      <c r="E30" s="113">
        <f>E17-E19-E20-E23-E24-E26-E27</f>
        <v>118</v>
      </c>
      <c r="F30" s="114" t="s">
        <v>72</v>
      </c>
      <c r="G30" s="91"/>
    </row>
    <row r="31" spans="2:7" ht="15.75" customHeight="1">
      <c r="B31" s="111"/>
      <c r="D31" s="111"/>
      <c r="E31" s="111"/>
      <c r="F31" s="111"/>
      <c r="G31" s="91"/>
    </row>
    <row r="32" spans="2:7" ht="15.75">
      <c r="B32" s="111" t="s">
        <v>249</v>
      </c>
      <c r="D32" s="111"/>
      <c r="E32" s="113">
        <f>E13*E15</f>
        <v>40</v>
      </c>
      <c r="F32" s="114" t="s">
        <v>241</v>
      </c>
      <c r="G32" s="91"/>
    </row>
    <row r="33" spans="2:7" ht="15">
      <c r="B33" s="111"/>
      <c r="D33" s="111"/>
      <c r="E33" s="111"/>
      <c r="F33" s="111"/>
      <c r="G33" s="91"/>
    </row>
    <row r="34" spans="2:7" ht="15.75">
      <c r="B34" s="111" t="s">
        <v>250</v>
      </c>
      <c r="D34" s="111"/>
      <c r="E34" s="113">
        <f>ROUNDDOWN(2000/E30,0)</f>
        <v>16</v>
      </c>
      <c r="F34" s="114" t="s">
        <v>241</v>
      </c>
      <c r="G34" s="91"/>
    </row>
    <row r="35" spans="2:7" ht="15">
      <c r="B35" s="111"/>
      <c r="D35" s="111"/>
      <c r="E35" s="111"/>
      <c r="F35" s="111"/>
      <c r="G35" s="91"/>
    </row>
    <row r="36" spans="2:7" ht="15.75">
      <c r="B36" s="111" t="s">
        <v>251</v>
      </c>
      <c r="D36" s="111"/>
      <c r="E36" s="113">
        <f>E32/E34</f>
        <v>2.5</v>
      </c>
      <c r="F36" s="114" t="s">
        <v>241</v>
      </c>
      <c r="G36" s="91"/>
    </row>
    <row r="37" spans="2:11" ht="15">
      <c r="B37" s="115"/>
      <c r="C37" s="115"/>
      <c r="D37" s="115"/>
      <c r="E37" s="111"/>
      <c r="J37" s="111"/>
      <c r="K37" s="115"/>
    </row>
    <row r="38" spans="2:11" ht="15">
      <c r="B38" s="115"/>
      <c r="C38" s="115"/>
      <c r="D38" s="115"/>
      <c r="E38" s="111"/>
      <c r="F38" s="111"/>
      <c r="G38" s="111"/>
      <c r="H38" s="111"/>
      <c r="I38" s="111"/>
      <c r="J38" s="111"/>
      <c r="K38" s="115"/>
    </row>
    <row r="39" spans="2:11" ht="12.75">
      <c r="B39" s="115"/>
      <c r="C39" s="115"/>
      <c r="D39" s="115"/>
      <c r="E39" s="115"/>
      <c r="F39" s="115"/>
      <c r="G39" s="115"/>
      <c r="H39" s="115"/>
      <c r="I39" s="115"/>
      <c r="J39" s="115"/>
      <c r="K39" s="115"/>
    </row>
    <row r="40" spans="2:11" ht="12.75">
      <c r="B40" s="115"/>
      <c r="C40" s="115"/>
      <c r="D40" s="115"/>
      <c r="E40" s="115"/>
      <c r="F40" s="115"/>
      <c r="G40" s="115"/>
      <c r="H40" s="115"/>
      <c r="I40" s="115"/>
      <c r="J40" s="115"/>
      <c r="K40" s="115"/>
    </row>
  </sheetData>
  <sheetProtection password="D49F" sheet="1" objects="1" scenarios="1" selectLockedCells="1"/>
  <mergeCells count="6">
    <mergeCell ref="C7:F7"/>
    <mergeCell ref="A2:L2"/>
    <mergeCell ref="C5:F5"/>
    <mergeCell ref="C6:F6"/>
    <mergeCell ref="J5:L5"/>
    <mergeCell ref="H7:L7"/>
  </mergeCells>
  <printOptions/>
  <pageMargins left="0.7874015748031497" right="0.7874015748031497" top="0.9448818897637796" bottom="0.7874015748031497" header="0.5118110236220472" footer="0.5118110236220472"/>
  <pageSetup horizontalDpi="600" verticalDpi="600" orientation="portrait" paperSize="9" scale="65" r:id="rId3"/>
  <headerFooter>
    <oddHeader>&amp;R&amp;K000000&amp;G</oddHeader>
    <oddFooter>&amp;L&amp;8&amp;F&amp;C
&amp;R&amp;8Bemessungshilfe Schöck ComBAR® V 2.0</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Schoeck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Windows-Benutzer</dc:creator>
  <cp:keywords/>
  <dc:description/>
  <cp:lastModifiedBy>Ibach, Karlheinz</cp:lastModifiedBy>
  <cp:lastPrinted>2015-12-02T10:20:34Z</cp:lastPrinted>
  <dcterms:created xsi:type="dcterms:W3CDTF">2012-08-09T13:55:00Z</dcterms:created>
  <dcterms:modified xsi:type="dcterms:W3CDTF">2015-12-04T08:19:06Z</dcterms:modified>
  <cp:category/>
  <cp:version/>
  <cp:contentType/>
  <cp:contentStatus/>
</cp:coreProperties>
</file>